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mith\Documents\HCP Anywhere\Personal\2019-01_paycheck_tax\"/>
    </mc:Choice>
  </mc:AlternateContent>
  <xr:revisionPtr revIDLastSave="0" documentId="13_ncr:1_{C2DF6656-CEDB-4777-AA04-6EEC10624355}" xr6:coauthVersionLast="43" xr6:coauthVersionMax="43" xr10:uidLastSave="{00000000-0000-0000-0000-000000000000}"/>
  <bookViews>
    <workbookView xWindow="-120" yWindow="-120" windowWidth="29040" windowHeight="15840" xr2:uid="{C2EF1D3B-83F1-443C-9AD6-65374C4F8B66}"/>
  </bookViews>
  <sheets>
    <sheet name="Instructions" sheetId="16" r:id="rId1"/>
    <sheet name="Summary" sheetId="14" r:id="rId2"/>
    <sheet name="Person 1" sheetId="2" r:id="rId3"/>
    <sheet name="Person 2" sheetId="15" r:id="rId4"/>
    <sheet name="Tax Laws" sheetId="9" r:id="rId5"/>
    <sheet name="Tax Brackets" sheetId="3" r:id="rId6"/>
    <sheet name="Tax Paycheck Withholdings" sheetId="8" r:id="rId7"/>
    <sheet name="Release Notes" sheetId="12" r:id="rId8"/>
  </sheets>
  <definedNames>
    <definedName name="_xlnm.Print_Area" localSheetId="2">'Person 1'!$A$1:$AM$169</definedName>
    <definedName name="_xlnm.Print_Area" localSheetId="3">'Person 2'!$A$1:$AM$169</definedName>
    <definedName name="_xlnm.Print_Area" localSheetId="1">Summary!$J$1:$N$87</definedName>
    <definedName name="_xlnm.Print_Titles" localSheetId="2">'Person 1'!$A:$K,'Person 1'!$1:$24</definedName>
    <definedName name="_xlnm.Print_Titles" localSheetId="3">'Person 2'!$A:$K,'Person 2'!$1:$24</definedName>
    <definedName name="Tax_Year">Summary!$K$2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15" l="1"/>
  <c r="D7" i="14"/>
  <c r="N6" i="14"/>
  <c r="C7" i="14"/>
  <c r="M3" i="2"/>
  <c r="M63" i="15"/>
  <c r="M62" i="15"/>
  <c r="M61" i="15"/>
  <c r="M60" i="15"/>
  <c r="M59" i="15"/>
  <c r="D58" i="14"/>
  <c r="M65" i="15" s="1"/>
  <c r="D57" i="14"/>
  <c r="M64" i="15" s="1"/>
  <c r="M48" i="15"/>
  <c r="M47" i="15"/>
  <c r="M46" i="15"/>
  <c r="M27" i="15"/>
  <c r="M26" i="15"/>
  <c r="M63" i="2"/>
  <c r="M62" i="2"/>
  <c r="M61" i="2"/>
  <c r="M60" i="2"/>
  <c r="M59" i="2"/>
  <c r="M48" i="2"/>
  <c r="M47" i="2"/>
  <c r="M46" i="2"/>
  <c r="M26" i="2"/>
  <c r="C57" i="14"/>
  <c r="M64" i="2" s="1"/>
  <c r="C44" i="14"/>
  <c r="C58" i="14" s="1"/>
  <c r="M65" i="2" s="1"/>
  <c r="D14" i="14"/>
  <c r="M1" i="2"/>
  <c r="C14" i="14"/>
  <c r="M27" i="2" l="1"/>
  <c r="N3" i="2"/>
  <c r="N67" i="14"/>
  <c r="R176" i="14" s="1"/>
  <c r="O3" i="2" l="1"/>
  <c r="R121" i="14"/>
  <c r="R122" i="14" s="1"/>
  <c r="R123" i="14" s="1"/>
  <c r="C37" i="9"/>
  <c r="P3" i="2" l="1"/>
  <c r="A14" i="8"/>
  <c r="Q3" i="2" l="1"/>
  <c r="M41" i="14"/>
  <c r="N41" i="14"/>
  <c r="M42" i="14"/>
  <c r="N42" i="14"/>
  <c r="M43" i="14"/>
  <c r="N43" i="14"/>
  <c r="M44" i="14"/>
  <c r="N44" i="14"/>
  <c r="M45" i="14"/>
  <c r="N45" i="14"/>
  <c r="M46" i="14"/>
  <c r="N46" i="14"/>
  <c r="M47" i="14"/>
  <c r="M48" i="14"/>
  <c r="K48" i="14"/>
  <c r="N48" i="14" s="1"/>
  <c r="M122" i="14"/>
  <c r="M123" i="14"/>
  <c r="M124" i="14" s="1"/>
  <c r="M125" i="14" s="1"/>
  <c r="R3" i="2" l="1"/>
  <c r="M126" i="14"/>
  <c r="S3" i="2" l="1"/>
  <c r="C3" i="9"/>
  <c r="K47" i="14"/>
  <c r="N47" i="14" s="1"/>
  <c r="T3" i="2" l="1"/>
  <c r="V197" i="15"/>
  <c r="P197" i="15"/>
  <c r="V196" i="15"/>
  <c r="P196" i="15"/>
  <c r="V175" i="15"/>
  <c r="P175" i="15"/>
  <c r="V174" i="15"/>
  <c r="P174" i="15"/>
  <c r="M148" i="15"/>
  <c r="M125" i="15"/>
  <c r="AM91" i="15"/>
  <c r="AM32" i="15" s="1"/>
  <c r="AM68" i="15" s="1"/>
  <c r="AL91" i="15"/>
  <c r="AL32" i="15" s="1"/>
  <c r="AL68" i="15" s="1"/>
  <c r="AK91" i="15"/>
  <c r="AK32" i="15" s="1"/>
  <c r="AK68" i="15" s="1"/>
  <c r="AJ91" i="15"/>
  <c r="AJ32" i="15" s="1"/>
  <c r="AJ68" i="15" s="1"/>
  <c r="AI91" i="15"/>
  <c r="AI32" i="15" s="1"/>
  <c r="AI68" i="15" s="1"/>
  <c r="AH91" i="15"/>
  <c r="AH32" i="15" s="1"/>
  <c r="AH68" i="15" s="1"/>
  <c r="AG91" i="15"/>
  <c r="AG32" i="15" s="1"/>
  <c r="AG68" i="15" s="1"/>
  <c r="AF91" i="15"/>
  <c r="AF32" i="15" s="1"/>
  <c r="AF68" i="15" s="1"/>
  <c r="AD91" i="15"/>
  <c r="AD32" i="15" s="1"/>
  <c r="AD68" i="15" s="1"/>
  <c r="AC91" i="15"/>
  <c r="AC32" i="15" s="1"/>
  <c r="AC68" i="15" s="1"/>
  <c r="AB91" i="15"/>
  <c r="AB32" i="15" s="1"/>
  <c r="AB68" i="15" s="1"/>
  <c r="AA91" i="15"/>
  <c r="AA32" i="15" s="1"/>
  <c r="AA68" i="15" s="1"/>
  <c r="Z91" i="15"/>
  <c r="Z32" i="15" s="1"/>
  <c r="Z68" i="15" s="1"/>
  <c r="Y91" i="15"/>
  <c r="Y32" i="15" s="1"/>
  <c r="Y68" i="15" s="1"/>
  <c r="X91" i="15"/>
  <c r="X32" i="15" s="1"/>
  <c r="X68" i="15" s="1"/>
  <c r="W91" i="15"/>
  <c r="W32" i="15" s="1"/>
  <c r="W68" i="15" s="1"/>
  <c r="V91" i="15"/>
  <c r="V32" i="15" s="1"/>
  <c r="V68" i="15" s="1"/>
  <c r="U91" i="15"/>
  <c r="U32" i="15" s="1"/>
  <c r="U68" i="15" s="1"/>
  <c r="T91" i="15"/>
  <c r="T32" i="15" s="1"/>
  <c r="T68" i="15" s="1"/>
  <c r="R91" i="15"/>
  <c r="R32" i="15" s="1"/>
  <c r="R68" i="15" s="1"/>
  <c r="Q91" i="15"/>
  <c r="Q32" i="15" s="1"/>
  <c r="Q68" i="15" s="1"/>
  <c r="P91" i="15"/>
  <c r="P32" i="15" s="1"/>
  <c r="P68" i="15" s="1"/>
  <c r="O91" i="15"/>
  <c r="O32" i="15" s="1"/>
  <c r="O68" i="15" s="1"/>
  <c r="N91" i="15"/>
  <c r="N32" i="15" s="1"/>
  <c r="N68" i="15" s="1"/>
  <c r="M91" i="15"/>
  <c r="M32" i="15" s="1"/>
  <c r="M68" i="15" s="1"/>
  <c r="AM33" i="15"/>
  <c r="AM53" i="15" s="1"/>
  <c r="AL33" i="15"/>
  <c r="AL53" i="15" s="1"/>
  <c r="AK33" i="15"/>
  <c r="AK53" i="15" s="1"/>
  <c r="AJ33" i="15"/>
  <c r="AJ53" i="15" s="1"/>
  <c r="AI33" i="15"/>
  <c r="AI53" i="15" s="1"/>
  <c r="AH33" i="15"/>
  <c r="AH53" i="15" s="1"/>
  <c r="AG33" i="15"/>
  <c r="AG53" i="15" s="1"/>
  <c r="AF33" i="15"/>
  <c r="AF53" i="15" s="1"/>
  <c r="AE33" i="15"/>
  <c r="AE53" i="15" s="1"/>
  <c r="AD33" i="15"/>
  <c r="AD53" i="15" s="1"/>
  <c r="AC33" i="15"/>
  <c r="AC53" i="15" s="1"/>
  <c r="AB33" i="15"/>
  <c r="AB53" i="15" s="1"/>
  <c r="AA33" i="15"/>
  <c r="AA53" i="15" s="1"/>
  <c r="Z33" i="15"/>
  <c r="Z53" i="15" s="1"/>
  <c r="Y33" i="15"/>
  <c r="Y53" i="15" s="1"/>
  <c r="X33" i="15"/>
  <c r="X53" i="15" s="1"/>
  <c r="W33" i="15"/>
  <c r="W53" i="15" s="1"/>
  <c r="V33" i="15"/>
  <c r="V53" i="15" s="1"/>
  <c r="T33" i="15"/>
  <c r="T53" i="15" s="1"/>
  <c r="S33" i="15"/>
  <c r="S53" i="15" s="1"/>
  <c r="R33" i="15"/>
  <c r="R53" i="15" s="1"/>
  <c r="Q33" i="15"/>
  <c r="Q53" i="15" s="1"/>
  <c r="P33" i="15"/>
  <c r="P53" i="15" s="1"/>
  <c r="O33" i="15"/>
  <c r="O53" i="15" s="1"/>
  <c r="N33" i="15"/>
  <c r="N53" i="15" s="1"/>
  <c r="M33" i="15"/>
  <c r="M53" i="15" s="1"/>
  <c r="AL31" i="15"/>
  <c r="AK31" i="15"/>
  <c r="AK74" i="15" s="1"/>
  <c r="AJ31" i="15"/>
  <c r="AI31" i="15"/>
  <c r="AH31" i="15"/>
  <c r="AG31" i="15"/>
  <c r="AG74" i="15" s="1"/>
  <c r="AF31" i="15"/>
  <c r="AE31" i="15"/>
  <c r="AD31" i="15"/>
  <c r="AC31" i="15"/>
  <c r="AC74" i="15" s="1"/>
  <c r="AB31" i="15"/>
  <c r="AA31" i="15"/>
  <c r="Z31" i="15"/>
  <c r="Y31" i="15"/>
  <c r="Y74" i="15" s="1"/>
  <c r="X31" i="15"/>
  <c r="W31" i="15"/>
  <c r="V31" i="15"/>
  <c r="U31" i="15"/>
  <c r="U74" i="15" s="1"/>
  <c r="T31" i="15"/>
  <c r="R31" i="15"/>
  <c r="Q31" i="15"/>
  <c r="Q74" i="15" s="1"/>
  <c r="P31" i="15"/>
  <c r="O31" i="15"/>
  <c r="N31" i="15"/>
  <c r="M31" i="15"/>
  <c r="M74" i="15" s="1"/>
  <c r="M75" i="15" s="1"/>
  <c r="AM30" i="15"/>
  <c r="AM52" i="15" s="1"/>
  <c r="AL30" i="15"/>
  <c r="AL52" i="15" s="1"/>
  <c r="AK30" i="15"/>
  <c r="AK52" i="15" s="1"/>
  <c r="AJ30" i="15"/>
  <c r="AJ52" i="15" s="1"/>
  <c r="AI30" i="15"/>
  <c r="AI52" i="15" s="1"/>
  <c r="AH30" i="15"/>
  <c r="AH52" i="15" s="1"/>
  <c r="AG30" i="15"/>
  <c r="AG52" i="15" s="1"/>
  <c r="AF30" i="15"/>
  <c r="AF52" i="15" s="1"/>
  <c r="AE30" i="15"/>
  <c r="AE52" i="15" s="1"/>
  <c r="AD30" i="15"/>
  <c r="AD52" i="15" s="1"/>
  <c r="AC30" i="15"/>
  <c r="AC52" i="15" s="1"/>
  <c r="AB30" i="15"/>
  <c r="AB52" i="15" s="1"/>
  <c r="AA30" i="15"/>
  <c r="AA52" i="15" s="1"/>
  <c r="Z30" i="15"/>
  <c r="Z52" i="15" s="1"/>
  <c r="Y30" i="15"/>
  <c r="Y52" i="15" s="1"/>
  <c r="X30" i="15"/>
  <c r="X52" i="15" s="1"/>
  <c r="W30" i="15"/>
  <c r="W52" i="15" s="1"/>
  <c r="V30" i="15"/>
  <c r="V52" i="15" s="1"/>
  <c r="T30" i="15"/>
  <c r="T52" i="15" s="1"/>
  <c r="S30" i="15"/>
  <c r="S52" i="15" s="1"/>
  <c r="R30" i="15"/>
  <c r="R52" i="15" s="1"/>
  <c r="Q30" i="15"/>
  <c r="Q52" i="15" s="1"/>
  <c r="P30" i="15"/>
  <c r="P52" i="15" s="1"/>
  <c r="O30" i="15"/>
  <c r="O52" i="15" s="1"/>
  <c r="N30" i="15"/>
  <c r="N52" i="15" s="1"/>
  <c r="M30" i="15"/>
  <c r="M52" i="15" s="1"/>
  <c r="AM29" i="15"/>
  <c r="AM51" i="15" s="1"/>
  <c r="AL29" i="15"/>
  <c r="AL51" i="15" s="1"/>
  <c r="AI29" i="15"/>
  <c r="AI51" i="15" s="1"/>
  <c r="AH29" i="15"/>
  <c r="AH51" i="15" s="1"/>
  <c r="AG29" i="15"/>
  <c r="AE29" i="15"/>
  <c r="AE51" i="15" s="1"/>
  <c r="AC29" i="15"/>
  <c r="AB29" i="15"/>
  <c r="AA29" i="15"/>
  <c r="AA51" i="15" s="1"/>
  <c r="Y29" i="15"/>
  <c r="X29" i="15"/>
  <c r="W29" i="15"/>
  <c r="W51" i="15" s="1"/>
  <c r="V29" i="15"/>
  <c r="V51" i="15" s="1"/>
  <c r="U29" i="15"/>
  <c r="S29" i="15"/>
  <c r="S51" i="15" s="1"/>
  <c r="R29" i="15"/>
  <c r="R51" i="15" s="1"/>
  <c r="Q29" i="15"/>
  <c r="P29" i="15"/>
  <c r="O29" i="15"/>
  <c r="O51" i="15" s="1"/>
  <c r="N29" i="15"/>
  <c r="N51" i="15" s="1"/>
  <c r="M29" i="15"/>
  <c r="AM28" i="15"/>
  <c r="AM69" i="15" s="1"/>
  <c r="AL28" i="15"/>
  <c r="AL69" i="15" s="1"/>
  <c r="AK28" i="15"/>
  <c r="AK69" i="15" s="1"/>
  <c r="AJ28" i="15"/>
  <c r="AJ69" i="15" s="1"/>
  <c r="AI28" i="15"/>
  <c r="AI69" i="15" s="1"/>
  <c r="AH28" i="15"/>
  <c r="AH69" i="15" s="1"/>
  <c r="AG28" i="15"/>
  <c r="AG69" i="15" s="1"/>
  <c r="AF28" i="15"/>
  <c r="AF69" i="15" s="1"/>
  <c r="AE28" i="15"/>
  <c r="AE69" i="15" s="1"/>
  <c r="AD28" i="15"/>
  <c r="AD69" i="15" s="1"/>
  <c r="AC28" i="15"/>
  <c r="AC69" i="15" s="1"/>
  <c r="AB28" i="15"/>
  <c r="AB69" i="15" s="1"/>
  <c r="AA28" i="15"/>
  <c r="AA69" i="15" s="1"/>
  <c r="Z28" i="15"/>
  <c r="Z69" i="15" s="1"/>
  <c r="X28" i="15"/>
  <c r="X69" i="15" s="1"/>
  <c r="W28" i="15"/>
  <c r="W69" i="15" s="1"/>
  <c r="V28" i="15"/>
  <c r="V69" i="15" s="1"/>
  <c r="U28" i="15"/>
  <c r="U69" i="15" s="1"/>
  <c r="T28" i="15"/>
  <c r="T69" i="15" s="1"/>
  <c r="S28" i="15"/>
  <c r="S69" i="15" s="1"/>
  <c r="R28" i="15"/>
  <c r="R69" i="15" s="1"/>
  <c r="Q28" i="15"/>
  <c r="Q69" i="15" s="1"/>
  <c r="P28" i="15"/>
  <c r="P69" i="15" s="1"/>
  <c r="O28" i="15"/>
  <c r="O69" i="15" s="1"/>
  <c r="N28" i="15"/>
  <c r="N69" i="15" s="1"/>
  <c r="N2" i="15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AI2" i="15" s="1"/>
  <c r="AJ2" i="15" s="1"/>
  <c r="AK2" i="15" s="1"/>
  <c r="AL2" i="15" s="1"/>
  <c r="AM2" i="15" s="1"/>
  <c r="L11" i="15"/>
  <c r="L10" i="15"/>
  <c r="U33" i="15" s="1"/>
  <c r="U53" i="15" s="1"/>
  <c r="L9" i="15"/>
  <c r="AM31" i="15" s="1"/>
  <c r="L8" i="15"/>
  <c r="L7" i="15"/>
  <c r="U30" i="15" s="1"/>
  <c r="U52" i="15" s="1"/>
  <c r="L6" i="15"/>
  <c r="AK29" i="15" s="1"/>
  <c r="L5" i="15"/>
  <c r="M49" i="15" s="1"/>
  <c r="M3" i="15"/>
  <c r="AD29" i="15"/>
  <c r="K26" i="14"/>
  <c r="K102" i="14"/>
  <c r="V196" i="2"/>
  <c r="P196" i="2"/>
  <c r="P197" i="2"/>
  <c r="V197" i="2"/>
  <c r="V174" i="2"/>
  <c r="P174" i="2"/>
  <c r="P175" i="2"/>
  <c r="V175" i="2"/>
  <c r="K103" i="14"/>
  <c r="P102" i="14"/>
  <c r="P103" i="14"/>
  <c r="N7" i="14"/>
  <c r="K7" i="14"/>
  <c r="K6" i="14"/>
  <c r="J24" i="14" s="1"/>
  <c r="C36" i="9"/>
  <c r="C2" i="9"/>
  <c r="C28" i="9" s="1" a="1"/>
  <c r="C28" i="9" s="1"/>
  <c r="Q185" i="15" l="1" a="1"/>
  <c r="Q185" i="15" s="1"/>
  <c r="U3" i="2"/>
  <c r="AF29" i="15"/>
  <c r="C25" i="9" a="1"/>
  <c r="C25" i="9" s="1"/>
  <c r="M175" i="14" s="1"/>
  <c r="C27" i="9" a="1"/>
  <c r="C27" i="9" s="1"/>
  <c r="C26" i="9" a="1"/>
  <c r="C26" i="9" s="1"/>
  <c r="M179" i="14" s="1"/>
  <c r="C46" i="9" a="1"/>
  <c r="C46" i="9" s="1"/>
  <c r="C45" i="9" a="1"/>
  <c r="C45" i="9" s="1"/>
  <c r="C44" i="9" a="1"/>
  <c r="C44" i="9" s="1"/>
  <c r="R178" i="14" s="1"/>
  <c r="C42" i="9" a="1"/>
  <c r="C42" i="9" s="1"/>
  <c r="C43" i="9" a="1"/>
  <c r="C43" i="9" s="1"/>
  <c r="C41" i="9" a="1"/>
  <c r="C41" i="9" s="1"/>
  <c r="R168" i="14" s="1"/>
  <c r="C19" i="9" a="1"/>
  <c r="C19" i="9" s="1"/>
  <c r="M167" i="14" s="1"/>
  <c r="C21" i="9" a="1"/>
  <c r="C21" i="9" s="1"/>
  <c r="C20" i="9" a="1"/>
  <c r="C20" i="9" s="1"/>
  <c r="M169" i="14" s="1"/>
  <c r="C39" i="9" a="1"/>
  <c r="C39" i="9" s="1"/>
  <c r="C48" i="9" a="1"/>
  <c r="C48" i="9" s="1"/>
  <c r="C47" i="9" a="1"/>
  <c r="C47" i="9" s="1"/>
  <c r="C49" i="9" a="1"/>
  <c r="C49" i="9" s="1"/>
  <c r="C40" i="9" a="1"/>
  <c r="C40" i="9" s="1"/>
  <c r="R125" i="14" s="1"/>
  <c r="C9" i="9" a="1"/>
  <c r="C9" i="9" s="1"/>
  <c r="C22" i="9" a="1"/>
  <c r="C22" i="9" s="1"/>
  <c r="W209" i="15" a="1"/>
  <c r="W209" i="15" s="1"/>
  <c r="S31" i="15"/>
  <c r="S136" i="15" s="1"/>
  <c r="T29" i="15"/>
  <c r="T51" i="15" s="1"/>
  <c r="T135" i="15" s="1"/>
  <c r="Z29" i="15"/>
  <c r="Z51" i="15" s="1"/>
  <c r="C14" i="9" a="1"/>
  <c r="C14" i="9" s="1"/>
  <c r="C18" i="9" a="1"/>
  <c r="C18" i="9" s="1"/>
  <c r="C17" i="9" a="1"/>
  <c r="C17" i="9" s="1"/>
  <c r="M136" i="14" s="1"/>
  <c r="C16" i="9" a="1"/>
  <c r="C16" i="9" s="1"/>
  <c r="C15" i="9" a="1"/>
  <c r="C15" i="9" s="1"/>
  <c r="M128" i="14" s="1"/>
  <c r="C11" i="9" a="1"/>
  <c r="C11" i="9" s="1"/>
  <c r="C12" i="9" a="1"/>
  <c r="C12" i="9" s="1"/>
  <c r="C13" i="9" a="1"/>
  <c r="C13" i="9" s="1"/>
  <c r="C29" i="9" a="1"/>
  <c r="C29" i="9" s="1"/>
  <c r="C5" i="9" a="1"/>
  <c r="C5" i="9" s="1"/>
  <c r="C10" i="9" a="1"/>
  <c r="C10" i="9" s="1"/>
  <c r="C7" i="9" a="1"/>
  <c r="C7" i="9" s="1"/>
  <c r="C8" i="9" a="1"/>
  <c r="C8" i="9" s="1"/>
  <c r="C24" i="9" a="1"/>
  <c r="C24" i="9" s="1"/>
  <c r="C6" i="9" a="1"/>
  <c r="C6" i="9" s="1"/>
  <c r="C23" i="9" a="1"/>
  <c r="C23" i="9" s="1"/>
  <c r="Q180" i="15" a="1"/>
  <c r="Q180" i="15" s="1"/>
  <c r="P179" i="15" a="1"/>
  <c r="P179" i="15" s="1"/>
  <c r="V207" i="15" a="1"/>
  <c r="V207" i="15" s="1"/>
  <c r="U206" i="15" s="1"/>
  <c r="W208" i="15" a="1"/>
  <c r="W208" i="15" s="1"/>
  <c r="P180" i="15" a="1"/>
  <c r="P180" i="15" s="1"/>
  <c r="O179" i="15" s="1"/>
  <c r="Q179" i="15" a="1"/>
  <c r="Q179" i="15" s="1"/>
  <c r="P181" i="15" a="1"/>
  <c r="P181" i="15" s="1"/>
  <c r="O180" i="15" s="1"/>
  <c r="N3" i="15"/>
  <c r="AB51" i="15"/>
  <c r="AB135" i="15" s="1"/>
  <c r="O136" i="15"/>
  <c r="O118" i="15"/>
  <c r="O74" i="15"/>
  <c r="W136" i="15"/>
  <c r="W118" i="15"/>
  <c r="W74" i="15"/>
  <c r="AA136" i="15"/>
  <c r="AA118" i="15"/>
  <c r="AA74" i="15"/>
  <c r="AI136" i="15"/>
  <c r="AI118" i="15"/>
  <c r="AI74" i="15"/>
  <c r="N5" i="15"/>
  <c r="M51" i="15"/>
  <c r="M135" i="15" s="1"/>
  <c r="U51" i="15"/>
  <c r="U135" i="15" s="1"/>
  <c r="AC51" i="15"/>
  <c r="AK51" i="15"/>
  <c r="AK135" i="15" s="1"/>
  <c r="R135" i="15"/>
  <c r="AD51" i="15"/>
  <c r="AD135" i="15" s="1"/>
  <c r="Y28" i="15"/>
  <c r="Y69" i="15" s="1"/>
  <c r="M28" i="15"/>
  <c r="M69" i="15" s="1"/>
  <c r="P51" i="15"/>
  <c r="P135" i="15" s="1"/>
  <c r="X51" i="15"/>
  <c r="X135" i="15" s="1"/>
  <c r="AE136" i="15"/>
  <c r="AE118" i="15"/>
  <c r="AE74" i="15"/>
  <c r="AM136" i="15"/>
  <c r="AM118" i="15"/>
  <c r="M25" i="15"/>
  <c r="AF51" i="15"/>
  <c r="AF135" i="15" s="1"/>
  <c r="AJ29" i="15"/>
  <c r="N136" i="15"/>
  <c r="N118" i="15"/>
  <c r="N74" i="15"/>
  <c r="N75" i="15" s="1"/>
  <c r="R136" i="15"/>
  <c r="R118" i="15"/>
  <c r="R74" i="15"/>
  <c r="V136" i="15"/>
  <c r="V118" i="15"/>
  <c r="V74" i="15"/>
  <c r="Z136" i="15"/>
  <c r="Z118" i="15"/>
  <c r="Z74" i="15"/>
  <c r="AD136" i="15"/>
  <c r="AD118" i="15"/>
  <c r="AD74" i="15"/>
  <c r="AH136" i="15"/>
  <c r="AH118" i="15"/>
  <c r="AH74" i="15"/>
  <c r="AL136" i="15"/>
  <c r="AL118" i="15"/>
  <c r="AL74" i="15"/>
  <c r="Q51" i="15"/>
  <c r="Q135" i="15" s="1"/>
  <c r="Y51" i="15"/>
  <c r="Y135" i="15" s="1"/>
  <c r="AG51" i="15"/>
  <c r="AG135" i="15" s="1"/>
  <c r="M55" i="15"/>
  <c r="R94" i="15"/>
  <c r="N135" i="15"/>
  <c r="V135" i="15"/>
  <c r="V94" i="15"/>
  <c r="Z135" i="15"/>
  <c r="AH135" i="15"/>
  <c r="AH94" i="15"/>
  <c r="AL135" i="15"/>
  <c r="AL94" i="15"/>
  <c r="P136" i="15"/>
  <c r="P118" i="15"/>
  <c r="T136" i="15"/>
  <c r="T118" i="15"/>
  <c r="X136" i="15"/>
  <c r="X118" i="15"/>
  <c r="AB136" i="15"/>
  <c r="AB118" i="15"/>
  <c r="AF136" i="15"/>
  <c r="AF118" i="15"/>
  <c r="AJ136" i="15"/>
  <c r="AJ118" i="15"/>
  <c r="O135" i="15"/>
  <c r="O94" i="15"/>
  <c r="S94" i="15"/>
  <c r="W135" i="15"/>
  <c r="W94" i="15"/>
  <c r="AA135" i="15"/>
  <c r="AA94" i="15"/>
  <c r="AE94" i="15"/>
  <c r="AI135" i="15"/>
  <c r="AI94" i="15"/>
  <c r="AM135" i="15"/>
  <c r="AM94" i="15"/>
  <c r="M136" i="15"/>
  <c r="M118" i="15"/>
  <c r="Q136" i="15"/>
  <c r="Q118" i="15"/>
  <c r="U136" i="15"/>
  <c r="U118" i="15"/>
  <c r="Y136" i="15"/>
  <c r="Y118" i="15"/>
  <c r="AC136" i="15"/>
  <c r="AC118" i="15"/>
  <c r="AG136" i="15"/>
  <c r="AG118" i="15"/>
  <c r="AK136" i="15"/>
  <c r="AK118" i="15"/>
  <c r="P74" i="15"/>
  <c r="T74" i="15"/>
  <c r="X74" i="15"/>
  <c r="AB74" i="15"/>
  <c r="AF74" i="15"/>
  <c r="AJ74" i="15"/>
  <c r="N94" i="15"/>
  <c r="W188" i="15" a="1"/>
  <c r="W188" i="15" s="1"/>
  <c r="V185" i="15" a="1"/>
  <c r="V185" i="15" s="1"/>
  <c r="V184" i="15" a="1"/>
  <c r="V184" i="15" s="1"/>
  <c r="V183" i="15" a="1"/>
  <c r="V183" i="15" s="1"/>
  <c r="V182" i="15" a="1"/>
  <c r="V182" i="15" s="1"/>
  <c r="V181" i="15" a="1"/>
  <c r="V181" i="15" s="1"/>
  <c r="W187" i="15" a="1"/>
  <c r="W187" i="15" s="1"/>
  <c r="V186" i="15" a="1"/>
  <c r="V186" i="15" s="1"/>
  <c r="V188" i="15" a="1"/>
  <c r="V188" i="15" s="1"/>
  <c r="W185" i="15" a="1"/>
  <c r="W185" i="15" s="1"/>
  <c r="W184" i="15" a="1"/>
  <c r="W184" i="15" s="1"/>
  <c r="W183" i="15" a="1"/>
  <c r="W183" i="15" s="1"/>
  <c r="W182" i="15" a="1"/>
  <c r="W182" i="15" s="1"/>
  <c r="V179" i="15" a="1"/>
  <c r="V179" i="15" s="1"/>
  <c r="W180" i="15" a="1"/>
  <c r="W180" i="15" s="1"/>
  <c r="V180" i="15" a="1"/>
  <c r="V180" i="15" s="1"/>
  <c r="W186" i="15" a="1"/>
  <c r="W186" i="15" s="1"/>
  <c r="W179" i="15" a="1"/>
  <c r="W179" i="15" s="1"/>
  <c r="W181" i="15" a="1"/>
  <c r="W181" i="15" s="1"/>
  <c r="V187" i="15" a="1"/>
  <c r="V187" i="15" s="1"/>
  <c r="Q181" i="15" a="1"/>
  <c r="Q181" i="15" s="1"/>
  <c r="P182" i="15" a="1"/>
  <c r="P182" i="15" s="1"/>
  <c r="P186" i="15" a="1"/>
  <c r="P186" i="15" s="1"/>
  <c r="P209" i="15" a="1"/>
  <c r="P209" i="15" s="1"/>
  <c r="P206" i="15" a="1"/>
  <c r="P206" i="15" s="1"/>
  <c r="P205" i="15" a="1"/>
  <c r="P205" i="15" s="1"/>
  <c r="P204" i="15" a="1"/>
  <c r="P204" i="15" s="1"/>
  <c r="P203" i="15" a="1"/>
  <c r="P203" i="15" s="1"/>
  <c r="P202" i="15" a="1"/>
  <c r="P202" i="15" s="1"/>
  <c r="P201" i="15" a="1"/>
  <c r="P201" i="15" s="1"/>
  <c r="P207" i="15" a="1"/>
  <c r="P207" i="15" s="1"/>
  <c r="Q206" i="15" a="1"/>
  <c r="Q206" i="15" s="1"/>
  <c r="Q205" i="15" a="1"/>
  <c r="Q205" i="15" s="1"/>
  <c r="Q204" i="15" a="1"/>
  <c r="Q204" i="15" s="1"/>
  <c r="Q203" i="15" a="1"/>
  <c r="Q203" i="15" s="1"/>
  <c r="Q202" i="15" a="1"/>
  <c r="Q202" i="15" s="1"/>
  <c r="Q201" i="15" a="1"/>
  <c r="Q201" i="15" s="1"/>
  <c r="Q207" i="15" a="1"/>
  <c r="Q207" i="15" s="1"/>
  <c r="P183" i="15" a="1"/>
  <c r="P183" i="15" s="1"/>
  <c r="P184" i="15" a="1"/>
  <c r="P184" i="15" s="1"/>
  <c r="P185" i="15" a="1"/>
  <c r="P185" i="15" s="1"/>
  <c r="V201" i="15" a="1"/>
  <c r="V201" i="15" s="1"/>
  <c r="V202" i="15" a="1"/>
  <c r="V202" i="15" s="1"/>
  <c r="V203" i="15" a="1"/>
  <c r="V203" i="15" s="1"/>
  <c r="V204" i="15" a="1"/>
  <c r="V204" i="15" s="1"/>
  <c r="V205" i="15" a="1"/>
  <c r="V205" i="15" s="1"/>
  <c r="V206" i="15" a="1"/>
  <c r="V206" i="15" s="1"/>
  <c r="V209" i="15" a="1"/>
  <c r="V209" i="15" s="1"/>
  <c r="Q186" i="15" a="1"/>
  <c r="Q186" i="15" s="1"/>
  <c r="W207" i="15" a="1"/>
  <c r="W207" i="15" s="1"/>
  <c r="V208" i="15" a="1"/>
  <c r="V208" i="15" s="1"/>
  <c r="V211" i="15" a="1"/>
  <c r="V211" i="15" s="1"/>
  <c r="M133" i="15" s="1"/>
  <c r="Q182" i="15" a="1"/>
  <c r="Q182" i="15" s="1"/>
  <c r="Q183" i="15" a="1"/>
  <c r="Q183" i="15" s="1"/>
  <c r="Q184" i="15" a="1"/>
  <c r="Q184" i="15" s="1"/>
  <c r="W201" i="15" a="1"/>
  <c r="W201" i="15" s="1"/>
  <c r="W202" i="15" a="1"/>
  <c r="W202" i="15" s="1"/>
  <c r="W203" i="15" a="1"/>
  <c r="W203" i="15" s="1"/>
  <c r="W204" i="15" a="1"/>
  <c r="W204" i="15" s="1"/>
  <c r="W205" i="15" a="1"/>
  <c r="W205" i="15" s="1"/>
  <c r="W206" i="15" a="1"/>
  <c r="W206" i="15" s="1"/>
  <c r="Q204" i="2" a="1"/>
  <c r="Q204" i="2" s="1"/>
  <c r="V201" i="2" a="1"/>
  <c r="V201" i="2" s="1"/>
  <c r="P180" i="2" a="1"/>
  <c r="P180" i="2" s="1"/>
  <c r="O179" i="2" s="1"/>
  <c r="W181" i="2" a="1"/>
  <c r="W181" i="2" s="1"/>
  <c r="P201" i="2" a="1"/>
  <c r="P201" i="2" s="1"/>
  <c r="Q183" i="2" a="1"/>
  <c r="Q183" i="2" s="1"/>
  <c r="P209" i="2" a="1"/>
  <c r="P209" i="2" s="1"/>
  <c r="P204" i="2" a="1"/>
  <c r="P204" i="2" s="1"/>
  <c r="O203" i="2" s="1"/>
  <c r="Q206" i="2" a="1"/>
  <c r="Q206" i="2" s="1"/>
  <c r="Q202" i="2" a="1"/>
  <c r="Q202" i="2" s="1"/>
  <c r="P206" i="2" a="1"/>
  <c r="P206" i="2" s="1"/>
  <c r="O205" i="2" s="1"/>
  <c r="P202" i="2" a="1"/>
  <c r="P202" i="2" s="1"/>
  <c r="O201" i="2" s="1"/>
  <c r="P182" i="2" a="1"/>
  <c r="P182" i="2" s="1"/>
  <c r="O181" i="2" s="1"/>
  <c r="P186" i="2" a="1"/>
  <c r="P186" i="2" s="1"/>
  <c r="O185" i="2" s="1"/>
  <c r="P181" i="2" a="1"/>
  <c r="P181" i="2" s="1"/>
  <c r="O180" i="2" s="1"/>
  <c r="V184" i="2" a="1"/>
  <c r="V184" i="2" s="1"/>
  <c r="U183" i="2" s="1"/>
  <c r="P185" i="2" a="1"/>
  <c r="P185" i="2" s="1"/>
  <c r="O184" i="2" s="1"/>
  <c r="Q179" i="2" a="1"/>
  <c r="Q179" i="2" s="1"/>
  <c r="W188" i="2" a="1"/>
  <c r="W188" i="2" s="1"/>
  <c r="V179" i="2" a="1"/>
  <c r="V179" i="2" s="1"/>
  <c r="P184" i="2" a="1"/>
  <c r="P184" i="2" s="1"/>
  <c r="O183" i="2" s="1"/>
  <c r="Q181" i="2" a="1"/>
  <c r="Q181" i="2" s="1"/>
  <c r="P179" i="2" a="1"/>
  <c r="P179" i="2" s="1"/>
  <c r="W209" i="2" a="1"/>
  <c r="W209" i="2" s="1"/>
  <c r="W185" i="2" a="1"/>
  <c r="W185" i="2" s="1"/>
  <c r="Q115" i="14" a="1"/>
  <c r="Q115" i="14" s="1"/>
  <c r="Q185" i="2" a="1"/>
  <c r="Q185" i="2" s="1"/>
  <c r="P183" i="2" a="1"/>
  <c r="P183" i="2" s="1"/>
  <c r="O182" i="2" s="1"/>
  <c r="Q180" i="2" a="1"/>
  <c r="Q180" i="2" s="1"/>
  <c r="V203" i="2" a="1"/>
  <c r="V203" i="2" s="1"/>
  <c r="U202" i="2" s="1"/>
  <c r="K109" i="14" a="1"/>
  <c r="K109" i="14" s="1"/>
  <c r="W187" i="2" a="1"/>
  <c r="W187" i="2" s="1"/>
  <c r="W183" i="2" a="1"/>
  <c r="W183" i="2" s="1"/>
  <c r="V180" i="2" a="1"/>
  <c r="V180" i="2" s="1"/>
  <c r="U179" i="2" s="1"/>
  <c r="Q186" i="2" a="1"/>
  <c r="Q186" i="2" s="1"/>
  <c r="Q184" i="2" a="1"/>
  <c r="Q184" i="2" s="1"/>
  <c r="Q182" i="2" a="1"/>
  <c r="Q182" i="2" s="1"/>
  <c r="V209" i="2" a="1"/>
  <c r="V209" i="2" s="1"/>
  <c r="U208" i="2" s="1"/>
  <c r="Q207" i="2" a="1"/>
  <c r="Q207" i="2" s="1"/>
  <c r="Q205" i="2" a="1"/>
  <c r="Q205" i="2" s="1"/>
  <c r="Q203" i="2" a="1"/>
  <c r="Q203" i="2" s="1"/>
  <c r="Q201" i="2" a="1"/>
  <c r="Q201" i="2" s="1"/>
  <c r="V186" i="2" a="1"/>
  <c r="V186" i="2" s="1"/>
  <c r="U185" i="2" s="1"/>
  <c r="V182" i="2" a="1"/>
  <c r="V182" i="2" s="1"/>
  <c r="U181" i="2" s="1"/>
  <c r="W179" i="2" a="1"/>
  <c r="W179" i="2" s="1"/>
  <c r="P207" i="2" a="1"/>
  <c r="P207" i="2" s="1"/>
  <c r="O206" i="2" s="1"/>
  <c r="P205" i="2" a="1"/>
  <c r="P205" i="2" s="1"/>
  <c r="O204" i="2" s="1"/>
  <c r="P203" i="2" a="1"/>
  <c r="P203" i="2" s="1"/>
  <c r="O202" i="2" s="1"/>
  <c r="L112" i="14" a="1"/>
  <c r="L112" i="14" s="1"/>
  <c r="K112" i="14" a="1"/>
  <c r="K112" i="14" s="1"/>
  <c r="L113" i="14" a="1"/>
  <c r="L113" i="14" s="1"/>
  <c r="P109" i="14" a="1"/>
  <c r="P109" i="14" s="1"/>
  <c r="L109" i="14" a="1"/>
  <c r="L109" i="14" s="1"/>
  <c r="P110" i="14" a="1"/>
  <c r="P110" i="14" s="1"/>
  <c r="K108" i="14" a="1"/>
  <c r="K108" i="14" s="1"/>
  <c r="L110" i="14" a="1"/>
  <c r="L110" i="14" s="1"/>
  <c r="Q107" i="14" a="1"/>
  <c r="Q107" i="14" s="1"/>
  <c r="Q108" i="14" a="1"/>
  <c r="Q108" i="14" s="1"/>
  <c r="P113" i="14" a="1"/>
  <c r="P113" i="14" s="1"/>
  <c r="Q111" i="14" a="1"/>
  <c r="Q111" i="14" s="1"/>
  <c r="K113" i="14" a="1"/>
  <c r="K113" i="14" s="1"/>
  <c r="K115" i="14" a="1"/>
  <c r="K115" i="14" s="1"/>
  <c r="K51" i="14" s="1"/>
  <c r="M156" i="14" s="1"/>
  <c r="P114" i="14" a="1"/>
  <c r="P114" i="14" s="1"/>
  <c r="Q112" i="14" a="1"/>
  <c r="Q112" i="14" s="1"/>
  <c r="K110" i="14" a="1"/>
  <c r="K110" i="14" s="1"/>
  <c r="L107" i="14" a="1"/>
  <c r="L107" i="14" s="1"/>
  <c r="L111" i="14" a="1"/>
  <c r="L111" i="14" s="1"/>
  <c r="P107" i="14" a="1"/>
  <c r="P107" i="14" s="1"/>
  <c r="P111" i="14" a="1"/>
  <c r="P111" i="14" s="1"/>
  <c r="P115" i="14" a="1"/>
  <c r="P115" i="14" s="1"/>
  <c r="Q109" i="14" a="1"/>
  <c r="Q109" i="14" s="1"/>
  <c r="Q113" i="14" a="1"/>
  <c r="Q113" i="14" s="1"/>
  <c r="K107" i="14" a="1"/>
  <c r="K107" i="14" s="1"/>
  <c r="K111" i="14" a="1"/>
  <c r="K111" i="14" s="1"/>
  <c r="L108" i="14" a="1"/>
  <c r="L108" i="14" s="1"/>
  <c r="P108" i="14" a="1"/>
  <c r="P108" i="14" s="1"/>
  <c r="P112" i="14" a="1"/>
  <c r="P112" i="14" s="1"/>
  <c r="P117" i="14" a="1"/>
  <c r="P117" i="14" s="1"/>
  <c r="N51" i="14" s="1"/>
  <c r="Q110" i="14" a="1"/>
  <c r="Q110" i="14" s="1"/>
  <c r="Q114" i="14" a="1"/>
  <c r="Q114" i="14" s="1"/>
  <c r="V208" i="2" a="1"/>
  <c r="V208" i="2" s="1"/>
  <c r="W207" i="2" a="1"/>
  <c r="W207" i="2" s="1"/>
  <c r="V206" i="2" a="1"/>
  <c r="V206" i="2" s="1"/>
  <c r="W205" i="2" a="1"/>
  <c r="W205" i="2" s="1"/>
  <c r="V204" i="2" a="1"/>
  <c r="V204" i="2" s="1"/>
  <c r="W203" i="2" a="1"/>
  <c r="W203" i="2" s="1"/>
  <c r="V202" i="2" a="1"/>
  <c r="V202" i="2" s="1"/>
  <c r="W201" i="2" a="1"/>
  <c r="W201" i="2" s="1"/>
  <c r="V211" i="2" a="1"/>
  <c r="V211" i="2" s="1"/>
  <c r="W208" i="2" a="1"/>
  <c r="W208" i="2" s="1"/>
  <c r="V207" i="2" a="1"/>
  <c r="V207" i="2" s="1"/>
  <c r="W206" i="2" a="1"/>
  <c r="W206" i="2" s="1"/>
  <c r="V205" i="2" a="1"/>
  <c r="V205" i="2" s="1"/>
  <c r="W204" i="2" a="1"/>
  <c r="W204" i="2" s="1"/>
  <c r="W202" i="2" a="1"/>
  <c r="W202" i="2" s="1"/>
  <c r="V188" i="2" a="1"/>
  <c r="V188" i="2" s="1"/>
  <c r="V187" i="2" a="1"/>
  <c r="V187" i="2" s="1"/>
  <c r="W186" i="2" a="1"/>
  <c r="W186" i="2" s="1"/>
  <c r="V185" i="2" a="1"/>
  <c r="V185" i="2" s="1"/>
  <c r="W184" i="2" a="1"/>
  <c r="W184" i="2" s="1"/>
  <c r="V183" i="2" a="1"/>
  <c r="V183" i="2" s="1"/>
  <c r="W182" i="2" a="1"/>
  <c r="W182" i="2" s="1"/>
  <c r="V181" i="2" a="1"/>
  <c r="V181" i="2" s="1"/>
  <c r="W180" i="2" a="1"/>
  <c r="W180" i="2" s="1"/>
  <c r="S118" i="15" l="1"/>
  <c r="V3" i="2"/>
  <c r="O5" i="15"/>
  <c r="O148" i="15" s="1"/>
  <c r="N64" i="15"/>
  <c r="N60" i="15"/>
  <c r="N59" i="15"/>
  <c r="N48" i="15"/>
  <c r="N26" i="15"/>
  <c r="N65" i="15"/>
  <c r="N61" i="15"/>
  <c r="N27" i="15"/>
  <c r="N46" i="15"/>
  <c r="N62" i="15"/>
  <c r="N47" i="15"/>
  <c r="N63" i="15"/>
  <c r="Z94" i="15"/>
  <c r="M177" i="14"/>
  <c r="R174" i="14"/>
  <c r="R172" i="14"/>
  <c r="R180" i="15"/>
  <c r="O75" i="15"/>
  <c r="P75" i="15" s="1"/>
  <c r="Q75" i="15" s="1"/>
  <c r="R75" i="15" s="1"/>
  <c r="X209" i="2"/>
  <c r="R179" i="15"/>
  <c r="AG94" i="15"/>
  <c r="U94" i="15"/>
  <c r="O3" i="15"/>
  <c r="P94" i="15"/>
  <c r="X94" i="15"/>
  <c r="U204" i="15"/>
  <c r="X204" i="15" s="1"/>
  <c r="M155" i="15"/>
  <c r="M163" i="15" s="1"/>
  <c r="M79" i="15"/>
  <c r="M160" i="15" s="1"/>
  <c r="M82" i="15"/>
  <c r="M161" i="15" s="1"/>
  <c r="M34" i="15"/>
  <c r="M50" i="15"/>
  <c r="AC135" i="15"/>
  <c r="U186" i="15"/>
  <c r="X186" i="15" s="1"/>
  <c r="U203" i="15"/>
  <c r="X203" i="15" s="1"/>
  <c r="O201" i="15"/>
  <c r="R201" i="15" s="1"/>
  <c r="AF94" i="15"/>
  <c r="Q94" i="15"/>
  <c r="Y94" i="15"/>
  <c r="M94" i="15"/>
  <c r="AK94" i="15"/>
  <c r="AB94" i="15"/>
  <c r="T94" i="15"/>
  <c r="O204" i="15"/>
  <c r="R204" i="15" s="1"/>
  <c r="U181" i="15"/>
  <c r="X181" i="15" s="1"/>
  <c r="R204" i="2"/>
  <c r="O205" i="15"/>
  <c r="R205" i="15" s="1"/>
  <c r="U182" i="15"/>
  <c r="X182" i="15" s="1"/>
  <c r="X209" i="15"/>
  <c r="U208" i="15"/>
  <c r="X208" i="15" s="1"/>
  <c r="U202" i="15"/>
  <c r="X202" i="15" s="1"/>
  <c r="O183" i="15"/>
  <c r="R183" i="15" s="1"/>
  <c r="O202" i="15"/>
  <c r="R202" i="15" s="1"/>
  <c r="U183" i="15"/>
  <c r="X183" i="15" s="1"/>
  <c r="AD94" i="15"/>
  <c r="AC94" i="15"/>
  <c r="N148" i="15"/>
  <c r="N133" i="15"/>
  <c r="N125" i="15"/>
  <c r="N49" i="15"/>
  <c r="N25" i="15"/>
  <c r="N55" i="15"/>
  <c r="O181" i="15"/>
  <c r="R181" i="15" s="1"/>
  <c r="U187" i="15"/>
  <c r="X187" i="15" s="1"/>
  <c r="X188" i="15"/>
  <c r="O184" i="15"/>
  <c r="R184" i="15" s="1"/>
  <c r="U179" i="15"/>
  <c r="X179" i="15" s="1"/>
  <c r="U185" i="15"/>
  <c r="X185" i="15" s="1"/>
  <c r="U207" i="15"/>
  <c r="X207" i="15" s="1"/>
  <c r="X206" i="15"/>
  <c r="U205" i="15"/>
  <c r="X205" i="15" s="1"/>
  <c r="U201" i="15"/>
  <c r="X201" i="15" s="1"/>
  <c r="O182" i="15"/>
  <c r="R182" i="15" s="1"/>
  <c r="R207" i="15"/>
  <c r="O206" i="15"/>
  <c r="R206" i="15" s="1"/>
  <c r="O203" i="15"/>
  <c r="R203" i="15" s="1"/>
  <c r="R186" i="15"/>
  <c r="O185" i="15"/>
  <c r="R185" i="15" s="1"/>
  <c r="U180" i="15"/>
  <c r="X180" i="15" s="1"/>
  <c r="U184" i="15"/>
  <c r="X184" i="15" s="1"/>
  <c r="AJ51" i="15"/>
  <c r="AJ135" i="15" s="1"/>
  <c r="X179" i="2"/>
  <c r="R202" i="2"/>
  <c r="R203" i="2"/>
  <c r="R183" i="2"/>
  <c r="R186" i="2"/>
  <c r="R206" i="2"/>
  <c r="R180" i="2"/>
  <c r="R205" i="2"/>
  <c r="R185" i="2"/>
  <c r="R201" i="2"/>
  <c r="R179" i="2"/>
  <c r="R181" i="2"/>
  <c r="R115" i="14"/>
  <c r="R182" i="2"/>
  <c r="R207" i="2"/>
  <c r="R184" i="2"/>
  <c r="O114" i="14"/>
  <c r="R114" i="14" s="1"/>
  <c r="U206" i="2"/>
  <c r="X206" i="2" s="1"/>
  <c r="X202" i="2"/>
  <c r="U201" i="2"/>
  <c r="X201" i="2" s="1"/>
  <c r="U205" i="2"/>
  <c r="X205" i="2" s="1"/>
  <c r="U204" i="2"/>
  <c r="X204" i="2" s="1"/>
  <c r="U203" i="2"/>
  <c r="X203" i="2" s="1"/>
  <c r="X208" i="2"/>
  <c r="U207" i="2"/>
  <c r="X207" i="2" s="1"/>
  <c r="X183" i="2"/>
  <c r="U182" i="2"/>
  <c r="X182" i="2" s="1"/>
  <c r="U186" i="2"/>
  <c r="X186" i="2" s="1"/>
  <c r="X181" i="2"/>
  <c r="U180" i="2"/>
  <c r="X180" i="2" s="1"/>
  <c r="X185" i="2"/>
  <c r="U184" i="2"/>
  <c r="X184" i="2" s="1"/>
  <c r="X188" i="2"/>
  <c r="U187" i="2"/>
  <c r="X187" i="2" s="1"/>
  <c r="J108" i="14"/>
  <c r="M108" i="14" s="1"/>
  <c r="O108" i="14"/>
  <c r="R108" i="14" s="1"/>
  <c r="O112" i="14"/>
  <c r="R112" i="14" s="1"/>
  <c r="J107" i="14"/>
  <c r="M107" i="14" s="1"/>
  <c r="J111" i="14"/>
  <c r="M111" i="14" s="1"/>
  <c r="J112" i="14"/>
  <c r="M112" i="14" s="1"/>
  <c r="M113" i="14"/>
  <c r="O109" i="14"/>
  <c r="R109" i="14" s="1"/>
  <c r="O113" i="14"/>
  <c r="R113" i="14" s="1"/>
  <c r="J110" i="14"/>
  <c r="M110" i="14" s="1"/>
  <c r="O110" i="14"/>
  <c r="R110" i="14" s="1"/>
  <c r="J109" i="14"/>
  <c r="M109" i="14" s="1"/>
  <c r="O107" i="14"/>
  <c r="R107" i="14" s="1"/>
  <c r="O111" i="14"/>
  <c r="R111" i="14" s="1"/>
  <c r="W3" i="2" l="1"/>
  <c r="O55" i="15"/>
  <c r="O25" i="15"/>
  <c r="O50" i="15" s="1"/>
  <c r="O97" i="15" s="1"/>
  <c r="O133" i="15"/>
  <c r="O125" i="15"/>
  <c r="O49" i="15"/>
  <c r="P5" i="15"/>
  <c r="O65" i="15"/>
  <c r="O61" i="15"/>
  <c r="O27" i="15"/>
  <c r="O62" i="15"/>
  <c r="O46" i="15"/>
  <c r="O64" i="15"/>
  <c r="O60" i="15"/>
  <c r="O47" i="15"/>
  <c r="O26" i="15"/>
  <c r="O63" i="15"/>
  <c r="O59" i="15"/>
  <c r="O48" i="15"/>
  <c r="P3" i="15"/>
  <c r="AJ94" i="15"/>
  <c r="M84" i="15"/>
  <c r="M83" i="15" s="1"/>
  <c r="M80" i="15"/>
  <c r="M156" i="15"/>
  <c r="M97" i="15"/>
  <c r="M95" i="15"/>
  <c r="M96" i="15" s="1"/>
  <c r="N82" i="15"/>
  <c r="N50" i="15"/>
  <c r="N97" i="15" s="1"/>
  <c r="N34" i="15"/>
  <c r="M87" i="15"/>
  <c r="M88" i="15" s="1"/>
  <c r="O82" i="15" l="1"/>
  <c r="O161" i="15" s="1"/>
  <c r="X3" i="2"/>
  <c r="O34" i="15"/>
  <c r="P62" i="15"/>
  <c r="P46" i="15"/>
  <c r="P63" i="15"/>
  <c r="P59" i="15"/>
  <c r="P47" i="15"/>
  <c r="P27" i="15"/>
  <c r="P26" i="15"/>
  <c r="P64" i="15"/>
  <c r="P48" i="15"/>
  <c r="P65" i="15"/>
  <c r="P61" i="15"/>
  <c r="P60" i="15"/>
  <c r="P148" i="15"/>
  <c r="P49" i="15"/>
  <c r="P133" i="15"/>
  <c r="P25" i="15"/>
  <c r="P55" i="15"/>
  <c r="P125" i="15"/>
  <c r="Q5" i="15"/>
  <c r="O95" i="15"/>
  <c r="O96" i="15" s="1"/>
  <c r="O98" i="15" s="1"/>
  <c r="O87" i="15"/>
  <c r="Q3" i="15"/>
  <c r="M100" i="15"/>
  <c r="M98" i="15"/>
  <c r="N95" i="15"/>
  <c r="N96" i="15" s="1"/>
  <c r="N98" i="15" s="1"/>
  <c r="N87" i="15"/>
  <c r="N84" i="15"/>
  <c r="N83" i="15" s="1"/>
  <c r="N161" i="15"/>
  <c r="M90" i="15"/>
  <c r="M89" i="15"/>
  <c r="M66" i="15" s="1"/>
  <c r="M92" i="15"/>
  <c r="M101" i="15"/>
  <c r="M99" i="15"/>
  <c r="Y3" i="2" l="1"/>
  <c r="Q63" i="15"/>
  <c r="Q59" i="15"/>
  <c r="Q47" i="15"/>
  <c r="Q64" i="15"/>
  <c r="Q60" i="15"/>
  <c r="Q48" i="15"/>
  <c r="Q26" i="15"/>
  <c r="Q62" i="15"/>
  <c r="Q27" i="15"/>
  <c r="Q65" i="15"/>
  <c r="Q61" i="15"/>
  <c r="Q46" i="15"/>
  <c r="Q125" i="15"/>
  <c r="Q25" i="15"/>
  <c r="R5" i="15"/>
  <c r="Q148" i="15"/>
  <c r="Q55" i="15"/>
  <c r="Q49" i="15"/>
  <c r="Q133" i="15"/>
  <c r="P50" i="15"/>
  <c r="P95" i="15" s="1"/>
  <c r="P96" i="15" s="1"/>
  <c r="P34" i="15"/>
  <c r="P82" i="15"/>
  <c r="P161" i="15" s="1"/>
  <c r="O99" i="15"/>
  <c r="O84" i="15"/>
  <c r="O83" i="15" s="1"/>
  <c r="R3" i="15"/>
  <c r="M103" i="15"/>
  <c r="M104" i="15"/>
  <c r="M120" i="15" s="1"/>
  <c r="M106" i="15"/>
  <c r="M54" i="15"/>
  <c r="M107" i="15"/>
  <c r="M67" i="15"/>
  <c r="M70" i="15" s="1"/>
  <c r="N99" i="15"/>
  <c r="Z3" i="2" l="1"/>
  <c r="Q50" i="15"/>
  <c r="Q97" i="15" s="1"/>
  <c r="Q34" i="15"/>
  <c r="Q82" i="15"/>
  <c r="Q161" i="15" s="1"/>
  <c r="P97" i="15"/>
  <c r="Q87" i="15"/>
  <c r="R64" i="15"/>
  <c r="R60" i="15"/>
  <c r="R48" i="15"/>
  <c r="R26" i="15"/>
  <c r="R65" i="15"/>
  <c r="R61" i="15"/>
  <c r="R27" i="15"/>
  <c r="R62" i="15"/>
  <c r="R63" i="15"/>
  <c r="R59" i="15"/>
  <c r="R46" i="15"/>
  <c r="R47" i="15"/>
  <c r="R133" i="15"/>
  <c r="R25" i="15"/>
  <c r="R148" i="15"/>
  <c r="R55" i="15"/>
  <c r="R49" i="15"/>
  <c r="S5" i="15"/>
  <c r="R125" i="15"/>
  <c r="P87" i="15"/>
  <c r="P84" i="15"/>
  <c r="P83" i="15" s="1"/>
  <c r="S3" i="15"/>
  <c r="M132" i="15"/>
  <c r="M56" i="15"/>
  <c r="M20" i="15"/>
  <c r="M21" i="15" s="1"/>
  <c r="M108" i="15"/>
  <c r="M17" i="15"/>
  <c r="M18" i="15" s="1"/>
  <c r="M110" i="15"/>
  <c r="Q95" i="15" l="1"/>
  <c r="Q96" i="15" s="1"/>
  <c r="Q98" i="15" s="1"/>
  <c r="AA3" i="2"/>
  <c r="P99" i="15"/>
  <c r="P98" i="15"/>
  <c r="T5" i="15"/>
  <c r="S65" i="15"/>
  <c r="S61" i="15"/>
  <c r="S27" i="15"/>
  <c r="S62" i="15"/>
  <c r="S46" i="15"/>
  <c r="S63" i="15"/>
  <c r="S59" i="15"/>
  <c r="S48" i="15"/>
  <c r="S26" i="15"/>
  <c r="S47" i="15"/>
  <c r="S64" i="15"/>
  <c r="S60" i="15"/>
  <c r="S125" i="15"/>
  <c r="S55" i="15"/>
  <c r="S49" i="15"/>
  <c r="U5" i="15"/>
  <c r="S133" i="15"/>
  <c r="S25" i="15"/>
  <c r="S50" i="15" s="1"/>
  <c r="S97" i="15" s="1"/>
  <c r="S148" i="15"/>
  <c r="R82" i="15"/>
  <c r="R161" i="15" s="1"/>
  <c r="R50" i="15"/>
  <c r="R34" i="15"/>
  <c r="S87" i="15"/>
  <c r="Q84" i="15"/>
  <c r="Q83" i="15" s="1"/>
  <c r="T3" i="15"/>
  <c r="S95" i="15"/>
  <c r="S96" i="15" s="1"/>
  <c r="M147" i="15"/>
  <c r="M134" i="15"/>
  <c r="M137" i="15" s="1"/>
  <c r="M140" i="15" s="1"/>
  <c r="M142" i="15" s="1"/>
  <c r="Q99" i="15" l="1"/>
  <c r="S98" i="15"/>
  <c r="AB3" i="2"/>
  <c r="R87" i="15"/>
  <c r="R95" i="15"/>
  <c r="R96" i="15" s="1"/>
  <c r="R97" i="15"/>
  <c r="U63" i="15"/>
  <c r="U59" i="15"/>
  <c r="U47" i="15"/>
  <c r="U65" i="15"/>
  <c r="U64" i="15"/>
  <c r="U60" i="15"/>
  <c r="U48" i="15"/>
  <c r="U26" i="15"/>
  <c r="U46" i="15"/>
  <c r="U27" i="15"/>
  <c r="U62" i="15"/>
  <c r="U61" i="15"/>
  <c r="U49" i="15"/>
  <c r="U133" i="15"/>
  <c r="U148" i="15"/>
  <c r="U55" i="15"/>
  <c r="U125" i="15"/>
  <c r="U25" i="15"/>
  <c r="T62" i="15"/>
  <c r="T46" i="15"/>
  <c r="T63" i="15"/>
  <c r="T59" i="15"/>
  <c r="T47" i="15"/>
  <c r="T65" i="15"/>
  <c r="T61" i="15"/>
  <c r="T27" i="15"/>
  <c r="T64" i="15"/>
  <c r="T60" i="15"/>
  <c r="T48" i="15"/>
  <c r="T26" i="15"/>
  <c r="T148" i="15"/>
  <c r="T25" i="15"/>
  <c r="T133" i="15"/>
  <c r="T49" i="15"/>
  <c r="T125" i="15"/>
  <c r="T55" i="15"/>
  <c r="V5" i="15"/>
  <c r="R84" i="15"/>
  <c r="R83" i="15" s="1"/>
  <c r="U3" i="15"/>
  <c r="S99" i="15"/>
  <c r="M152" i="15"/>
  <c r="M162" i="15"/>
  <c r="AC3" i="2" l="1"/>
  <c r="R98" i="15"/>
  <c r="V64" i="15"/>
  <c r="V60" i="15"/>
  <c r="V48" i="15"/>
  <c r="V26" i="15"/>
  <c r="V65" i="15"/>
  <c r="V61" i="15"/>
  <c r="V27" i="15"/>
  <c r="V63" i="15"/>
  <c r="V46" i="15"/>
  <c r="V62" i="15"/>
  <c r="V47" i="15"/>
  <c r="V59" i="15"/>
  <c r="V125" i="15"/>
  <c r="W5" i="15"/>
  <c r="X5" i="15" s="1"/>
  <c r="V133" i="15"/>
  <c r="V25" i="15"/>
  <c r="V55" i="15"/>
  <c r="V49" i="15"/>
  <c r="V148" i="15"/>
  <c r="T50" i="15"/>
  <c r="T95" i="15" s="1"/>
  <c r="T96" i="15" s="1"/>
  <c r="T82" i="15"/>
  <c r="T161" i="15" s="1"/>
  <c r="T34" i="15"/>
  <c r="R99" i="15"/>
  <c r="U82" i="15"/>
  <c r="U161" i="15" s="1"/>
  <c r="U50" i="15"/>
  <c r="U34" i="15"/>
  <c r="V3" i="15"/>
  <c r="T97" i="15" l="1"/>
  <c r="T98" i="15" s="1"/>
  <c r="AD3" i="2"/>
  <c r="X125" i="15"/>
  <c r="X55" i="15"/>
  <c r="X25" i="15"/>
  <c r="X50" i="15" s="1"/>
  <c r="X95" i="15" s="1"/>
  <c r="X96" i="15" s="1"/>
  <c r="X148" i="15"/>
  <c r="Y5" i="15"/>
  <c r="Y59" i="15" s="1"/>
  <c r="X133" i="15"/>
  <c r="X49" i="15"/>
  <c r="U95" i="15"/>
  <c r="U96" i="15" s="1"/>
  <c r="U97" i="15"/>
  <c r="U87" i="15"/>
  <c r="V50" i="15"/>
  <c r="V34" i="15"/>
  <c r="V82" i="15"/>
  <c r="V161" i="15" s="1"/>
  <c r="T87" i="15"/>
  <c r="X62" i="15"/>
  <c r="X46" i="15"/>
  <c r="X63" i="15"/>
  <c r="X59" i="15"/>
  <c r="X47" i="15"/>
  <c r="X27" i="15"/>
  <c r="X26" i="15"/>
  <c r="X65" i="15"/>
  <c r="X64" i="15"/>
  <c r="X48" i="15"/>
  <c r="X61" i="15"/>
  <c r="X60" i="15"/>
  <c r="W65" i="15"/>
  <c r="W61" i="15"/>
  <c r="W27" i="15"/>
  <c r="W62" i="15"/>
  <c r="W46" i="15"/>
  <c r="W64" i="15"/>
  <c r="W60" i="15"/>
  <c r="W47" i="15"/>
  <c r="W63" i="15"/>
  <c r="W59" i="15"/>
  <c r="W48" i="15"/>
  <c r="W26" i="15"/>
  <c r="W125" i="15"/>
  <c r="W133" i="15"/>
  <c r="W49" i="15"/>
  <c r="W148" i="15"/>
  <c r="W25" i="15"/>
  <c r="W55" i="15"/>
  <c r="Y63" i="15"/>
  <c r="Y47" i="15"/>
  <c r="Y65" i="15"/>
  <c r="Y64" i="15"/>
  <c r="Y48" i="15"/>
  <c r="Y26" i="15"/>
  <c r="Y62" i="15"/>
  <c r="Y61" i="15"/>
  <c r="Y46" i="15"/>
  <c r="W3" i="15"/>
  <c r="Y125" i="15"/>
  <c r="Y148" i="15"/>
  <c r="Y133" i="15"/>
  <c r="Y55" i="15"/>
  <c r="Y25" i="15"/>
  <c r="Z5" i="15"/>
  <c r="T99" i="15" l="1"/>
  <c r="Y49" i="15"/>
  <c r="Y27" i="15"/>
  <c r="Y60" i="15"/>
  <c r="X82" i="15"/>
  <c r="X161" i="15" s="1"/>
  <c r="X34" i="15"/>
  <c r="AE3" i="2"/>
  <c r="Z64" i="15"/>
  <c r="Z60" i="15"/>
  <c r="Z48" i="15"/>
  <c r="Z26" i="15"/>
  <c r="Z65" i="15"/>
  <c r="Z61" i="15"/>
  <c r="Z27" i="15"/>
  <c r="Z63" i="15"/>
  <c r="Z59" i="15"/>
  <c r="Z46" i="15"/>
  <c r="Z62" i="15"/>
  <c r="Z47" i="15"/>
  <c r="V97" i="15"/>
  <c r="V87" i="15"/>
  <c r="V95" i="15"/>
  <c r="V96" i="15" s="1"/>
  <c r="W82" i="15"/>
  <c r="W161" i="15" s="1"/>
  <c r="W50" i="15"/>
  <c r="W97" i="15" s="1"/>
  <c r="W34" i="15"/>
  <c r="U98" i="15"/>
  <c r="U99" i="15"/>
  <c r="X97" i="15"/>
  <c r="X98" i="15" s="1"/>
  <c r="X3" i="15"/>
  <c r="X87" i="15"/>
  <c r="Z148" i="15"/>
  <c r="Z133" i="15"/>
  <c r="Z125" i="15"/>
  <c r="Z49" i="15"/>
  <c r="Z25" i="15"/>
  <c r="Z55" i="15"/>
  <c r="AA5" i="15"/>
  <c r="Y82" i="15"/>
  <c r="Y50" i="15"/>
  <c r="Y34" i="15"/>
  <c r="AF3" i="2" l="1"/>
  <c r="AA65" i="15"/>
  <c r="AA61" i="15"/>
  <c r="AA27" i="15"/>
  <c r="AA62" i="15"/>
  <c r="AA46" i="15"/>
  <c r="AA63" i="15"/>
  <c r="AA59" i="15"/>
  <c r="AA48" i="15"/>
  <c r="AA26" i="15"/>
  <c r="AA64" i="15"/>
  <c r="AA60" i="15"/>
  <c r="AA47" i="15"/>
  <c r="W87" i="15"/>
  <c r="V99" i="15"/>
  <c r="V98" i="15"/>
  <c r="W95" i="15"/>
  <c r="W96" i="15" s="1"/>
  <c r="X99" i="15"/>
  <c r="Y3" i="15"/>
  <c r="Y97" i="15"/>
  <c r="Y161" i="15"/>
  <c r="Y87" i="15"/>
  <c r="Z82" i="15"/>
  <c r="Z50" i="15"/>
  <c r="Z34" i="15"/>
  <c r="Y95" i="15"/>
  <c r="Y96" i="15" s="1"/>
  <c r="AA133" i="15"/>
  <c r="AA148" i="15"/>
  <c r="AA125" i="15"/>
  <c r="AA55" i="15"/>
  <c r="AA49" i="15"/>
  <c r="AA25" i="15"/>
  <c r="AB5" i="15"/>
  <c r="AG3" i="2" l="1"/>
  <c r="W99" i="15"/>
  <c r="W98" i="15"/>
  <c r="AB62" i="15"/>
  <c r="AB46" i="15"/>
  <c r="AB63" i="15"/>
  <c r="AB59" i="15"/>
  <c r="AB47" i="15"/>
  <c r="AB61" i="15"/>
  <c r="AB26" i="15"/>
  <c r="AB64" i="15"/>
  <c r="AB60" i="15"/>
  <c r="AB65" i="15"/>
  <c r="AB27" i="15"/>
  <c r="AB48" i="15"/>
  <c r="Y98" i="15"/>
  <c r="Z3" i="15"/>
  <c r="Z95" i="15"/>
  <c r="Z96" i="15" s="1"/>
  <c r="Z97" i="15"/>
  <c r="Z161" i="15"/>
  <c r="AB148" i="15"/>
  <c r="AB125" i="15"/>
  <c r="AB55" i="15"/>
  <c r="AB133" i="15"/>
  <c r="AB49" i="15"/>
  <c r="AB25" i="15"/>
  <c r="AC5" i="15"/>
  <c r="Z87" i="15"/>
  <c r="Y99" i="15"/>
  <c r="AA82" i="15"/>
  <c r="AA50" i="15"/>
  <c r="AA87" i="15" s="1"/>
  <c r="AA34" i="15"/>
  <c r="AH3" i="2" l="1"/>
  <c r="AC63" i="15"/>
  <c r="AC59" i="15"/>
  <c r="AC47" i="15"/>
  <c r="AC65" i="15"/>
  <c r="AC64" i="15"/>
  <c r="AC60" i="15"/>
  <c r="AC48" i="15"/>
  <c r="AC26" i="15"/>
  <c r="AC46" i="15"/>
  <c r="AC61" i="15"/>
  <c r="AC27" i="15"/>
  <c r="AC62" i="15"/>
  <c r="AA3" i="15"/>
  <c r="Z99" i="15"/>
  <c r="AA161" i="15"/>
  <c r="Z98" i="15"/>
  <c r="AA95" i="15"/>
  <c r="AA96" i="15" s="1"/>
  <c r="AA97" i="15"/>
  <c r="AC125" i="15"/>
  <c r="AC148" i="15"/>
  <c r="AC133" i="15"/>
  <c r="AC49" i="15"/>
  <c r="AC25" i="15"/>
  <c r="AC55" i="15"/>
  <c r="AD5" i="15"/>
  <c r="AB34" i="15"/>
  <c r="AB82" i="15"/>
  <c r="AB50" i="15"/>
  <c r="AB95" i="15" s="1"/>
  <c r="AB96" i="15" s="1"/>
  <c r="AB97" i="15"/>
  <c r="AI3" i="2" l="1"/>
  <c r="AD64" i="15"/>
  <c r="AD60" i="15"/>
  <c r="AD48" i="15"/>
  <c r="AD26" i="15"/>
  <c r="AD65" i="15"/>
  <c r="AD61" i="15"/>
  <c r="AD27" i="15"/>
  <c r="AD63" i="15"/>
  <c r="AD62" i="15"/>
  <c r="AD47" i="15"/>
  <c r="AD59" i="15"/>
  <c r="AD46" i="15"/>
  <c r="AA98" i="15"/>
  <c r="AB3" i="15"/>
  <c r="AB99" i="15"/>
  <c r="AB98" i="15"/>
  <c r="AD148" i="15"/>
  <c r="AD133" i="15"/>
  <c r="AD125" i="15"/>
  <c r="AD49" i="15"/>
  <c r="AD25" i="15"/>
  <c r="AD55" i="15"/>
  <c r="AE5" i="15"/>
  <c r="AC82" i="15"/>
  <c r="AC34" i="15"/>
  <c r="AC50" i="15"/>
  <c r="AC95" i="15" s="1"/>
  <c r="AC96" i="15" s="1"/>
  <c r="AB87" i="15"/>
  <c r="AB161" i="15"/>
  <c r="AA99" i="15"/>
  <c r="AJ3" i="2" l="1"/>
  <c r="AE65" i="15"/>
  <c r="AE61" i="15"/>
  <c r="AE27" i="15"/>
  <c r="AE62" i="15"/>
  <c r="AE46" i="15"/>
  <c r="AE64" i="15"/>
  <c r="AE60" i="15"/>
  <c r="AE47" i="15"/>
  <c r="AE26" i="15"/>
  <c r="AE63" i="15"/>
  <c r="AE59" i="15"/>
  <c r="AE48" i="15"/>
  <c r="AC97" i="15"/>
  <c r="AC99" i="15" s="1"/>
  <c r="AC3" i="15"/>
  <c r="AD82" i="15"/>
  <c r="AD50" i="15"/>
  <c r="AD97" i="15" s="1"/>
  <c r="AD34" i="15"/>
  <c r="AC87" i="15"/>
  <c r="AE148" i="15"/>
  <c r="AE133" i="15"/>
  <c r="AE125" i="15"/>
  <c r="AE55" i="15"/>
  <c r="AE49" i="15"/>
  <c r="AE25" i="15"/>
  <c r="AF5" i="15"/>
  <c r="AC161" i="15"/>
  <c r="AK3" i="2" l="1"/>
  <c r="AF62" i="15"/>
  <c r="AF46" i="15"/>
  <c r="AF63" i="15"/>
  <c r="AF59" i="15"/>
  <c r="AF47" i="15"/>
  <c r="AF27" i="15"/>
  <c r="AF26" i="15"/>
  <c r="AF64" i="15"/>
  <c r="AF65" i="15"/>
  <c r="AF48" i="15"/>
  <c r="AF61" i="15"/>
  <c r="AF60" i="15"/>
  <c r="AC98" i="15"/>
  <c r="AD3" i="15"/>
  <c r="AF148" i="15"/>
  <c r="AF125" i="15"/>
  <c r="AF133" i="15"/>
  <c r="AF55" i="15"/>
  <c r="AF49" i="15"/>
  <c r="AF25" i="15"/>
  <c r="AG5" i="15"/>
  <c r="AE50" i="15"/>
  <c r="AE97" i="15" s="1"/>
  <c r="AD95" i="15"/>
  <c r="AD96" i="15" s="1"/>
  <c r="AD98" i="15" s="1"/>
  <c r="AD87" i="15"/>
  <c r="AD161" i="15"/>
  <c r="AL3" i="2" l="1"/>
  <c r="AG63" i="15"/>
  <c r="AG59" i="15"/>
  <c r="AG47" i="15"/>
  <c r="AG65" i="15"/>
  <c r="AG64" i="15"/>
  <c r="AG60" i="15"/>
  <c r="AG48" i="15"/>
  <c r="AG26" i="15"/>
  <c r="AG62" i="15"/>
  <c r="AG61" i="15"/>
  <c r="AG27" i="15"/>
  <c r="AG46" i="15"/>
  <c r="AE95" i="15"/>
  <c r="AE96" i="15" s="1"/>
  <c r="AE99" i="15" s="1"/>
  <c r="AE87" i="15"/>
  <c r="AE3" i="15"/>
  <c r="AG125" i="15"/>
  <c r="AG148" i="15"/>
  <c r="AG133" i="15"/>
  <c r="AG49" i="15"/>
  <c r="AG25" i="15"/>
  <c r="AG55" i="15"/>
  <c r="AH5" i="15"/>
  <c r="AF34" i="15"/>
  <c r="AF82" i="15"/>
  <c r="AF50" i="15"/>
  <c r="AF87" i="15" s="1"/>
  <c r="AD99" i="15"/>
  <c r="AH64" i="15" l="1"/>
  <c r="AH60" i="15"/>
  <c r="AH48" i="15"/>
  <c r="AH26" i="15"/>
  <c r="AH65" i="15"/>
  <c r="AH61" i="15"/>
  <c r="AH27" i="15"/>
  <c r="AH62" i="15"/>
  <c r="AH63" i="15"/>
  <c r="AH59" i="15"/>
  <c r="AH46" i="15"/>
  <c r="AH47" i="15"/>
  <c r="AE98" i="15"/>
  <c r="AF3" i="15"/>
  <c r="AF161" i="15"/>
  <c r="AF95" i="15"/>
  <c r="AF96" i="15" s="1"/>
  <c r="AF97" i="15"/>
  <c r="AH133" i="15"/>
  <c r="AH148" i="15"/>
  <c r="AH125" i="15"/>
  <c r="AH49" i="15"/>
  <c r="AH25" i="15"/>
  <c r="AH55" i="15"/>
  <c r="AI5" i="15"/>
  <c r="AG82" i="15"/>
  <c r="AG50" i="15"/>
  <c r="AG97" i="15" s="1"/>
  <c r="AG34" i="15"/>
  <c r="AI65" i="15" l="1"/>
  <c r="AI61" i="15"/>
  <c r="AI27" i="15"/>
  <c r="AI62" i="15"/>
  <c r="AI46" i="15"/>
  <c r="AI63" i="15"/>
  <c r="AI59" i="15"/>
  <c r="AI48" i="15"/>
  <c r="AI26" i="15"/>
  <c r="AI64" i="15"/>
  <c r="AI60" i="15"/>
  <c r="AI47" i="15"/>
  <c r="AF98" i="15"/>
  <c r="AG3" i="15"/>
  <c r="AG95" i="15"/>
  <c r="AG96" i="15" s="1"/>
  <c r="AG98" i="15" s="1"/>
  <c r="AF99" i="15"/>
  <c r="AG161" i="15"/>
  <c r="AG87" i="15"/>
  <c r="AH82" i="15"/>
  <c r="AH50" i="15"/>
  <c r="AH87" i="15" s="1"/>
  <c r="AH34" i="15"/>
  <c r="AI133" i="15"/>
  <c r="AI148" i="15"/>
  <c r="AI125" i="15"/>
  <c r="AI55" i="15"/>
  <c r="AI49" i="15"/>
  <c r="AI25" i="15"/>
  <c r="AJ5" i="15"/>
  <c r="AJ62" i="15" l="1"/>
  <c r="AJ46" i="15"/>
  <c r="AJ63" i="15"/>
  <c r="AJ59" i="15"/>
  <c r="AJ47" i="15"/>
  <c r="AJ65" i="15"/>
  <c r="AJ61" i="15"/>
  <c r="AJ27" i="15"/>
  <c r="AJ64" i="15"/>
  <c r="AJ60" i="15"/>
  <c r="AJ48" i="15"/>
  <c r="AJ26" i="15"/>
  <c r="AH95" i="15"/>
  <c r="AH96" i="15" s="1"/>
  <c r="AH3" i="15"/>
  <c r="AG99" i="15"/>
  <c r="AJ148" i="15"/>
  <c r="AJ133" i="15"/>
  <c r="AJ125" i="15"/>
  <c r="AJ55" i="15"/>
  <c r="AJ49" i="15"/>
  <c r="AJ25" i="15"/>
  <c r="AK5" i="15"/>
  <c r="AI82" i="15"/>
  <c r="AI50" i="15"/>
  <c r="AI97" i="15" s="1"/>
  <c r="AI34" i="15"/>
  <c r="AH161" i="15"/>
  <c r="AH97" i="15"/>
  <c r="AK63" i="15" l="1"/>
  <c r="AK59" i="15"/>
  <c r="AK47" i="15"/>
  <c r="AK65" i="15"/>
  <c r="AK64" i="15"/>
  <c r="AK60" i="15"/>
  <c r="AK48" i="15"/>
  <c r="AK26" i="15"/>
  <c r="AK46" i="15"/>
  <c r="AK27" i="15"/>
  <c r="AK62" i="15"/>
  <c r="AK61" i="15"/>
  <c r="AH99" i="15"/>
  <c r="AI95" i="15"/>
  <c r="AI96" i="15" s="1"/>
  <c r="AI99" i="15" s="1"/>
  <c r="AI87" i="15"/>
  <c r="AI3" i="15"/>
  <c r="AH98" i="15"/>
  <c r="AK148" i="15"/>
  <c r="AK125" i="15"/>
  <c r="AK133" i="15"/>
  <c r="AK49" i="15"/>
  <c r="AK25" i="15"/>
  <c r="AK55" i="15"/>
  <c r="AL5" i="15"/>
  <c r="AJ34" i="15"/>
  <c r="AJ82" i="15"/>
  <c r="AJ50" i="15"/>
  <c r="AJ97" i="15" s="1"/>
  <c r="AI161" i="15"/>
  <c r="AL64" i="15" l="1"/>
  <c r="AL60" i="15"/>
  <c r="AL48" i="15"/>
  <c r="AL26" i="15"/>
  <c r="AL65" i="15"/>
  <c r="AL61" i="15"/>
  <c r="AL27" i="15"/>
  <c r="AL62" i="15"/>
  <c r="AL47" i="15"/>
  <c r="AL63" i="15"/>
  <c r="AL59" i="15"/>
  <c r="AL46" i="15"/>
  <c r="AI98" i="15"/>
  <c r="AJ3" i="15"/>
  <c r="AJ95" i="15"/>
  <c r="AJ96" i="15" s="1"/>
  <c r="AJ98" i="15" s="1"/>
  <c r="AJ87" i="15"/>
  <c r="AL133" i="15"/>
  <c r="AL148" i="15"/>
  <c r="AL125" i="15"/>
  <c r="AL49" i="15"/>
  <c r="AL25" i="15"/>
  <c r="AL55" i="15"/>
  <c r="AM5" i="15"/>
  <c r="AK82" i="15"/>
  <c r="AK34" i="15"/>
  <c r="AK50" i="15"/>
  <c r="AK95" i="15" s="1"/>
  <c r="AK96" i="15" s="1"/>
  <c r="AJ161" i="15"/>
  <c r="AM65" i="15" l="1"/>
  <c r="AM61" i="15"/>
  <c r="AM27" i="15"/>
  <c r="AM62" i="15"/>
  <c r="AM46" i="15"/>
  <c r="AM64" i="15"/>
  <c r="AM60" i="15"/>
  <c r="AM47" i="15"/>
  <c r="AM63" i="15"/>
  <c r="AM59" i="15"/>
  <c r="AM48" i="15"/>
  <c r="AM26" i="15"/>
  <c r="AK87" i="15"/>
  <c r="AK3" i="15"/>
  <c r="AJ99" i="15"/>
  <c r="AK97" i="15"/>
  <c r="AK99" i="15" s="1"/>
  <c r="AL82" i="15"/>
  <c r="AL50" i="15"/>
  <c r="AL95" i="15" s="1"/>
  <c r="AL96" i="15" s="1"/>
  <c r="AL34" i="15"/>
  <c r="AM133" i="15"/>
  <c r="AM148" i="15"/>
  <c r="AM141" i="15"/>
  <c r="AM125" i="15"/>
  <c r="AM111" i="15"/>
  <c r="AM55" i="15"/>
  <c r="AM49" i="15"/>
  <c r="AM25" i="15"/>
  <c r="AK161" i="15"/>
  <c r="AL3" i="15" l="1"/>
  <c r="AL97" i="15"/>
  <c r="AL99" i="15" s="1"/>
  <c r="AM82" i="15"/>
  <c r="AM50" i="15"/>
  <c r="AM97" i="15" s="1"/>
  <c r="AM34" i="15"/>
  <c r="AL87" i="15"/>
  <c r="AL161" i="15"/>
  <c r="AK98" i="15"/>
  <c r="AL98" i="15" l="1"/>
  <c r="AM95" i="15"/>
  <c r="AM96" i="15" s="1"/>
  <c r="AM98" i="15" s="1"/>
  <c r="AM87" i="15"/>
  <c r="AM161" i="15"/>
  <c r="AM99" i="15" l="1"/>
  <c r="M148" i="2" l="1"/>
  <c r="N155" i="15"/>
  <c r="M42" i="15"/>
  <c r="N88" i="15"/>
  <c r="N79" i="15"/>
  <c r="M38" i="15"/>
  <c r="M125" i="2"/>
  <c r="M40" i="15" l="1"/>
  <c r="N40" i="15"/>
  <c r="O40" i="15"/>
  <c r="Q40" i="15"/>
  <c r="R40" i="15"/>
  <c r="AK111" i="15"/>
  <c r="AL111" i="15"/>
  <c r="AK141" i="15"/>
  <c r="AL141" i="15"/>
  <c r="AM159" i="15"/>
  <c r="N159" i="15"/>
  <c r="AJ159" i="15"/>
  <c r="AF159" i="15"/>
  <c r="AH159" i="15"/>
  <c r="AA159" i="15"/>
  <c r="R159" i="15"/>
  <c r="S159" i="15"/>
  <c r="AC159" i="15"/>
  <c r="O159" i="15"/>
  <c r="AE159" i="15"/>
  <c r="T159" i="15"/>
  <c r="W159" i="15"/>
  <c r="Z159" i="15"/>
  <c r="Q159" i="15"/>
  <c r="P159" i="15"/>
  <c r="AK159" i="15"/>
  <c r="AL159" i="15"/>
  <c r="V159" i="15"/>
  <c r="Y159" i="15"/>
  <c r="U159" i="15"/>
  <c r="AG159" i="15"/>
  <c r="AD159" i="15"/>
  <c r="X159" i="15"/>
  <c r="AI159" i="15"/>
  <c r="AB159" i="15"/>
  <c r="M159" i="15"/>
  <c r="M121" i="15"/>
  <c r="N100" i="15"/>
  <c r="N101" i="15"/>
  <c r="N156" i="15"/>
  <c r="O155" i="15" s="1"/>
  <c r="N42" i="15"/>
  <c r="N163" i="15"/>
  <c r="M39" i="15"/>
  <c r="N39" i="15"/>
  <c r="O39" i="15"/>
  <c r="P39" i="15"/>
  <c r="Q39" i="15"/>
  <c r="R39" i="15"/>
  <c r="T39" i="15"/>
  <c r="U39" i="15"/>
  <c r="V39" i="15"/>
  <c r="W39" i="15"/>
  <c r="X39" i="15"/>
  <c r="Y39" i="15"/>
  <c r="Z39" i="15"/>
  <c r="AA39" i="15"/>
  <c r="AB39" i="15"/>
  <c r="AC39" i="15"/>
  <c r="AD39" i="15"/>
  <c r="AF39" i="15"/>
  <c r="AG39" i="15"/>
  <c r="AH39" i="15"/>
  <c r="AI39" i="15"/>
  <c r="AJ39" i="15"/>
  <c r="AK39" i="15"/>
  <c r="AL39" i="15"/>
  <c r="AM39" i="15"/>
  <c r="N89" i="15"/>
  <c r="N66" i="15" s="1"/>
  <c r="N90" i="15"/>
  <c r="O88" i="15" s="1"/>
  <c r="N92" i="15"/>
  <c r="P40" i="15"/>
  <c r="M111" i="15"/>
  <c r="M112" i="15" s="1"/>
  <c r="P111" i="15"/>
  <c r="O111" i="15"/>
  <c r="N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M141" i="15"/>
  <c r="M143" i="15" s="1"/>
  <c r="M149" i="15" s="1"/>
  <c r="O141" i="15"/>
  <c r="N141" i="15"/>
  <c r="P141" i="15"/>
  <c r="Q141" i="15"/>
  <c r="R141" i="15"/>
  <c r="T141" i="15"/>
  <c r="S141" i="15"/>
  <c r="U141" i="15"/>
  <c r="V141" i="15"/>
  <c r="W141" i="15"/>
  <c r="X141" i="15"/>
  <c r="Y141" i="15"/>
  <c r="Z141" i="15"/>
  <c r="AA141" i="15"/>
  <c r="AB141" i="15"/>
  <c r="AC141" i="15"/>
  <c r="AD141" i="15"/>
  <c r="AE141" i="15"/>
  <c r="AF141" i="15"/>
  <c r="AG141" i="15"/>
  <c r="AH141" i="15"/>
  <c r="AI141" i="15"/>
  <c r="AJ141" i="15"/>
  <c r="N80" i="15"/>
  <c r="O79" i="15" s="1"/>
  <c r="N38" i="15"/>
  <c r="N160" i="15"/>
  <c r="AI33" i="2"/>
  <c r="L6" i="2"/>
  <c r="L7" i="2"/>
  <c r="L8" i="2"/>
  <c r="L11" i="2"/>
  <c r="L10" i="2"/>
  <c r="L9" i="2"/>
  <c r="O31" i="2" s="1"/>
  <c r="O136" i="2" s="1"/>
  <c r="AM91" i="2"/>
  <c r="AM32" i="2" s="1"/>
  <c r="AM33" i="2"/>
  <c r="AM53" i="2" s="1"/>
  <c r="AM30" i="2"/>
  <c r="AM52" i="2" s="1"/>
  <c r="AM29" i="2"/>
  <c r="AM28" i="2"/>
  <c r="AM69" i="2" s="1"/>
  <c r="AL31" i="2"/>
  <c r="AL136" i="2" s="1"/>
  <c r="AK31" i="2"/>
  <c r="AK136" i="2" s="1"/>
  <c r="AJ31" i="2"/>
  <c r="AJ136" i="2" s="1"/>
  <c r="AI31" i="2"/>
  <c r="AI136" i="2" s="1"/>
  <c r="AH31" i="2"/>
  <c r="AH136" i="2" s="1"/>
  <c r="AG31" i="2"/>
  <c r="AG136" i="2" s="1"/>
  <c r="AF31" i="2"/>
  <c r="AF136" i="2" s="1"/>
  <c r="AE31" i="2"/>
  <c r="AE136" i="2" s="1"/>
  <c r="AD31" i="2"/>
  <c r="AD136" i="2" s="1"/>
  <c r="AC31" i="2"/>
  <c r="AC136" i="2" s="1"/>
  <c r="AB31" i="2"/>
  <c r="AB136" i="2" s="1"/>
  <c r="AA31" i="2"/>
  <c r="AA136" i="2" s="1"/>
  <c r="Z31" i="2"/>
  <c r="Z136" i="2" s="1"/>
  <c r="Y31" i="2"/>
  <c r="Y136" i="2" s="1"/>
  <c r="X31" i="2"/>
  <c r="X136" i="2" s="1"/>
  <c r="W31" i="2"/>
  <c r="W136" i="2" s="1"/>
  <c r="V31" i="2"/>
  <c r="V136" i="2" s="1"/>
  <c r="U31" i="2"/>
  <c r="U136" i="2" s="1"/>
  <c r="T31" i="2"/>
  <c r="T136" i="2" s="1"/>
  <c r="S31" i="2"/>
  <c r="S136" i="2" s="1"/>
  <c r="R31" i="2"/>
  <c r="R136" i="2" s="1"/>
  <c r="Q31" i="2"/>
  <c r="Q136" i="2" s="1"/>
  <c r="P31" i="2"/>
  <c r="P136" i="2" s="1"/>
  <c r="M31" i="2"/>
  <c r="M136" i="2" s="1"/>
  <c r="M85" i="15" l="1"/>
  <c r="N85" i="15" s="1"/>
  <c r="O85" i="15" s="1"/>
  <c r="P85" i="15" s="1"/>
  <c r="Q85" i="15" s="1"/>
  <c r="R85" i="15" s="1"/>
  <c r="O89" i="15"/>
  <c r="O66" i="15" s="1"/>
  <c r="O90" i="15"/>
  <c r="P88" i="15" s="1"/>
  <c r="O156" i="15"/>
  <c r="P155" i="15" s="1"/>
  <c r="O42" i="15"/>
  <c r="O163" i="15"/>
  <c r="N67" i="15"/>
  <c r="N70" i="15" s="1"/>
  <c r="N107" i="15"/>
  <c r="O80" i="15"/>
  <c r="P79" i="15" s="1"/>
  <c r="O38" i="15"/>
  <c r="O160" i="15"/>
  <c r="M153" i="15"/>
  <c r="M151" i="15"/>
  <c r="M41" i="15"/>
  <c r="M164" i="15" s="1"/>
  <c r="M114" i="15"/>
  <c r="M123" i="15"/>
  <c r="M129" i="15" s="1"/>
  <c r="O92" i="15"/>
  <c r="N103" i="15"/>
  <c r="N104" i="15"/>
  <c r="N120" i="15" s="1"/>
  <c r="N54" i="15"/>
  <c r="N106" i="15"/>
  <c r="AB74" i="2"/>
  <c r="AB118" i="2"/>
  <c r="R74" i="2"/>
  <c r="R118" i="2"/>
  <c r="V74" i="2"/>
  <c r="V118" i="2"/>
  <c r="Z74" i="2"/>
  <c r="Z118" i="2"/>
  <c r="AD74" i="2"/>
  <c r="AD118" i="2"/>
  <c r="AH74" i="2"/>
  <c r="AH118" i="2"/>
  <c r="AL74" i="2"/>
  <c r="AL118" i="2"/>
  <c r="T74" i="2"/>
  <c r="T118" i="2"/>
  <c r="M74" i="2"/>
  <c r="M118" i="2"/>
  <c r="M159" i="2" s="1"/>
  <c r="S74" i="2"/>
  <c r="S118" i="2"/>
  <c r="W74" i="2"/>
  <c r="W118" i="2"/>
  <c r="AA74" i="2"/>
  <c r="AA118" i="2"/>
  <c r="AE74" i="2"/>
  <c r="AE118" i="2"/>
  <c r="AI74" i="2"/>
  <c r="AI118" i="2"/>
  <c r="P74" i="2"/>
  <c r="P118" i="2"/>
  <c r="AF74" i="2"/>
  <c r="AF118" i="2"/>
  <c r="AJ74" i="2"/>
  <c r="AJ118" i="2"/>
  <c r="X74" i="2"/>
  <c r="X118" i="2"/>
  <c r="Q74" i="2"/>
  <c r="Q118" i="2"/>
  <c r="U74" i="2"/>
  <c r="U118" i="2"/>
  <c r="Y74" i="2"/>
  <c r="Y118" i="2"/>
  <c r="AC74" i="2"/>
  <c r="AC118" i="2"/>
  <c r="AG74" i="2"/>
  <c r="AG118" i="2"/>
  <c r="AK74" i="2"/>
  <c r="AK118" i="2"/>
  <c r="O74" i="2"/>
  <c r="O118" i="2"/>
  <c r="AM51" i="2"/>
  <c r="AM94" i="2" s="1"/>
  <c r="AM68" i="2"/>
  <c r="AM31" i="2"/>
  <c r="N31" i="2"/>
  <c r="L5" i="2"/>
  <c r="M133" i="2" s="1"/>
  <c r="AL91" i="2"/>
  <c r="AL32" i="2" s="1"/>
  <c r="AL33" i="2"/>
  <c r="AL53" i="2" s="1"/>
  <c r="AL30" i="2"/>
  <c r="AL52" i="2" s="1"/>
  <c r="AL28" i="2"/>
  <c r="AL69" i="2" s="1"/>
  <c r="AK91" i="2"/>
  <c r="AK32" i="2" s="1"/>
  <c r="AK33" i="2"/>
  <c r="AK53" i="2" s="1"/>
  <c r="AK30" i="2"/>
  <c r="AK52" i="2" s="1"/>
  <c r="AK29" i="2"/>
  <c r="AK28" i="2"/>
  <c r="AK69" i="2" s="1"/>
  <c r="AJ91" i="2"/>
  <c r="AJ32" i="2" s="1"/>
  <c r="AI91" i="2"/>
  <c r="AI32" i="2" s="1"/>
  <c r="AH91" i="2"/>
  <c r="AH32" i="2" s="1"/>
  <c r="AG91" i="2"/>
  <c r="AG32" i="2" s="1"/>
  <c r="AF91" i="2"/>
  <c r="AF32" i="2" s="1"/>
  <c r="AD91" i="2"/>
  <c r="AD32" i="2" s="1"/>
  <c r="AC91" i="2"/>
  <c r="AC32" i="2" s="1"/>
  <c r="AB91" i="2"/>
  <c r="AB32" i="2" s="1"/>
  <c r="AA91" i="2"/>
  <c r="AA32" i="2" s="1"/>
  <c r="Z91" i="2"/>
  <c r="Z32" i="2" s="1"/>
  <c r="Y91" i="2"/>
  <c r="Y32" i="2" s="1"/>
  <c r="X91" i="2"/>
  <c r="X32" i="2" s="1"/>
  <c r="W91" i="2"/>
  <c r="W32" i="2" s="1"/>
  <c r="V91" i="2"/>
  <c r="V32" i="2" s="1"/>
  <c r="U91" i="2"/>
  <c r="U32" i="2" s="1"/>
  <c r="T91" i="2"/>
  <c r="T32" i="2" s="1"/>
  <c r="R91" i="2"/>
  <c r="R32" i="2" s="1"/>
  <c r="Q91" i="2"/>
  <c r="Q32" i="2" s="1"/>
  <c r="P91" i="2"/>
  <c r="P32" i="2" s="1"/>
  <c r="O91" i="2"/>
  <c r="O32" i="2" s="1"/>
  <c r="N91" i="2"/>
  <c r="N32" i="2" s="1"/>
  <c r="M91" i="2"/>
  <c r="M32" i="2" s="1"/>
  <c r="M115" i="15" l="1"/>
  <c r="M116" i="15" s="1"/>
  <c r="P92" i="15"/>
  <c r="N108" i="15"/>
  <c r="N17" i="15"/>
  <c r="N18" i="15" s="1"/>
  <c r="N110" i="15"/>
  <c r="N112" i="15" s="1"/>
  <c r="N114" i="15" s="1"/>
  <c r="N115" i="15" s="1"/>
  <c r="N56" i="15"/>
  <c r="N132" i="15"/>
  <c r="N20" i="15"/>
  <c r="N21" i="15" s="1"/>
  <c r="P89" i="15"/>
  <c r="P66" i="15" s="1"/>
  <c r="P90" i="15"/>
  <c r="Q88" i="15" s="1"/>
  <c r="P80" i="15"/>
  <c r="Q79" i="15" s="1"/>
  <c r="P38" i="15"/>
  <c r="P160" i="15"/>
  <c r="N121" i="15"/>
  <c r="P156" i="15"/>
  <c r="Q155" i="15" s="1"/>
  <c r="P42" i="15"/>
  <c r="P163" i="15"/>
  <c r="M141" i="2"/>
  <c r="AM118" i="2"/>
  <c r="AM159" i="2" s="1"/>
  <c r="AM136" i="2"/>
  <c r="N118" i="2"/>
  <c r="N159" i="2" s="1"/>
  <c r="N136" i="2"/>
  <c r="AC159" i="2"/>
  <c r="X159" i="2"/>
  <c r="AI159" i="2"/>
  <c r="S159" i="2"/>
  <c r="T159" i="2"/>
  <c r="AH159" i="2"/>
  <c r="Z159" i="2"/>
  <c r="R159" i="2"/>
  <c r="AK159" i="2"/>
  <c r="U159" i="2"/>
  <c r="AF159" i="2"/>
  <c r="AA159" i="2"/>
  <c r="AG159" i="2"/>
  <c r="Q159" i="2"/>
  <c r="P159" i="2"/>
  <c r="W159" i="2"/>
  <c r="AL159" i="2"/>
  <c r="AD159" i="2"/>
  <c r="V159" i="2"/>
  <c r="AB159" i="2"/>
  <c r="O159" i="2"/>
  <c r="Y159" i="2"/>
  <c r="AJ159" i="2"/>
  <c r="AE159" i="2"/>
  <c r="AM135" i="2"/>
  <c r="AK51" i="2"/>
  <c r="AK135" i="2" s="1"/>
  <c r="N5" i="2"/>
  <c r="M55" i="2"/>
  <c r="M111" i="2"/>
  <c r="N68" i="2"/>
  <c r="W68" i="2"/>
  <c r="AA68" i="2"/>
  <c r="AF68" i="2"/>
  <c r="AJ68" i="2"/>
  <c r="O68" i="2"/>
  <c r="T68" i="2"/>
  <c r="X68" i="2"/>
  <c r="AB68" i="2"/>
  <c r="AG68" i="2"/>
  <c r="R68" i="2"/>
  <c r="P68" i="2"/>
  <c r="U68" i="2"/>
  <c r="Y68" i="2"/>
  <c r="AC68" i="2"/>
  <c r="AH68" i="2"/>
  <c r="AK68" i="2"/>
  <c r="AL68" i="2"/>
  <c r="Q68" i="2"/>
  <c r="V68" i="2"/>
  <c r="Z68" i="2"/>
  <c r="AD68" i="2"/>
  <c r="AI68" i="2"/>
  <c r="M49" i="2"/>
  <c r="M25" i="2"/>
  <c r="M68" i="2"/>
  <c r="AJ33" i="2"/>
  <c r="AJ53" i="2" s="1"/>
  <c r="AI53" i="2"/>
  <c r="AH33" i="2"/>
  <c r="AH53" i="2" s="1"/>
  <c r="AG33" i="2"/>
  <c r="AG53" i="2" s="1"/>
  <c r="AF33" i="2"/>
  <c r="AF53" i="2" s="1"/>
  <c r="AE33" i="2"/>
  <c r="AE53" i="2" s="1"/>
  <c r="AD33" i="2"/>
  <c r="AD53" i="2" s="1"/>
  <c r="AC33" i="2"/>
  <c r="AC53" i="2" s="1"/>
  <c r="AB33" i="2"/>
  <c r="AB53" i="2" s="1"/>
  <c r="AA33" i="2"/>
  <c r="AA53" i="2" s="1"/>
  <c r="Z33" i="2"/>
  <c r="Z53" i="2" s="1"/>
  <c r="Y33" i="2"/>
  <c r="Y53" i="2" s="1"/>
  <c r="X33" i="2"/>
  <c r="X53" i="2" s="1"/>
  <c r="W33" i="2"/>
  <c r="W53" i="2" s="1"/>
  <c r="V33" i="2"/>
  <c r="V53" i="2" s="1"/>
  <c r="T33" i="2"/>
  <c r="T53" i="2" s="1"/>
  <c r="S33" i="2"/>
  <c r="S53" i="2" s="1"/>
  <c r="R33" i="2"/>
  <c r="R53" i="2" s="1"/>
  <c r="Q33" i="2"/>
  <c r="Q53" i="2" s="1"/>
  <c r="P33" i="2"/>
  <c r="P53" i="2" s="1"/>
  <c r="O33" i="2"/>
  <c r="O53" i="2" s="1"/>
  <c r="N33" i="2"/>
  <c r="N53" i="2" s="1"/>
  <c r="M33" i="2"/>
  <c r="M53" i="2" s="1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T30" i="2"/>
  <c r="S30" i="2"/>
  <c r="R30" i="2"/>
  <c r="Q30" i="2"/>
  <c r="P30" i="2"/>
  <c r="O30" i="2"/>
  <c r="N30" i="2"/>
  <c r="M30" i="2"/>
  <c r="AI29" i="2"/>
  <c r="AH29" i="2"/>
  <c r="AG29" i="2"/>
  <c r="AF29" i="2"/>
  <c r="AE29" i="2"/>
  <c r="AC29" i="2"/>
  <c r="AB29" i="2"/>
  <c r="AA29" i="2"/>
  <c r="Z29" i="2"/>
  <c r="Y29" i="2"/>
  <c r="W29" i="2"/>
  <c r="V29" i="2"/>
  <c r="U29" i="2"/>
  <c r="T29" i="2"/>
  <c r="S29" i="2"/>
  <c r="Q29" i="2"/>
  <c r="O29" i="2"/>
  <c r="N29" i="2"/>
  <c r="M29" i="2"/>
  <c r="O28" i="2"/>
  <c r="O69" i="2" s="1"/>
  <c r="N28" i="2"/>
  <c r="N69" i="2" s="1"/>
  <c r="AL29" i="2"/>
  <c r="P29" i="2"/>
  <c r="N2" i="2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N133" i="2" l="1"/>
  <c r="N64" i="2"/>
  <c r="N60" i="2"/>
  <c r="N46" i="2"/>
  <c r="N65" i="2"/>
  <c r="N61" i="2"/>
  <c r="N47" i="2"/>
  <c r="N62" i="2"/>
  <c r="N48" i="2"/>
  <c r="N26" i="2"/>
  <c r="N27" i="2"/>
  <c r="N59" i="2"/>
  <c r="N63" i="2"/>
  <c r="N116" i="15"/>
  <c r="M124" i="15"/>
  <c r="M126" i="15"/>
  <c r="M37" i="15" s="1"/>
  <c r="Q92" i="15"/>
  <c r="N123" i="15"/>
  <c r="N129" i="15" s="1"/>
  <c r="Q80" i="15"/>
  <c r="R79" i="15" s="1"/>
  <c r="Q38" i="15"/>
  <c r="Q160" i="15"/>
  <c r="N147" i="15"/>
  <c r="N134" i="15"/>
  <c r="N137" i="15" s="1"/>
  <c r="N140" i="15" s="1"/>
  <c r="N142" i="15" s="1"/>
  <c r="Q90" i="15"/>
  <c r="R88" i="15" s="1"/>
  <c r="Q89" i="15"/>
  <c r="Q66" i="15" s="1"/>
  <c r="O100" i="15"/>
  <c r="O101" i="15"/>
  <c r="Q156" i="15"/>
  <c r="R155" i="15" s="1"/>
  <c r="Q42" i="15"/>
  <c r="Q163" i="15"/>
  <c r="N141" i="2"/>
  <c r="N125" i="2"/>
  <c r="N148" i="2"/>
  <c r="AK94" i="2"/>
  <c r="N49" i="2"/>
  <c r="Q51" i="2"/>
  <c r="V51" i="2"/>
  <c r="AF51" i="2"/>
  <c r="AL51" i="2"/>
  <c r="AL94" i="2" s="1"/>
  <c r="S51" i="2"/>
  <c r="AB51" i="2"/>
  <c r="AG51" i="2"/>
  <c r="M51" i="2"/>
  <c r="AA51" i="2"/>
  <c r="N51" i="2"/>
  <c r="W51" i="2"/>
  <c r="O51" i="2"/>
  <c r="T51" i="2"/>
  <c r="Y51" i="2"/>
  <c r="AC51" i="2"/>
  <c r="AH51" i="2"/>
  <c r="P51" i="2"/>
  <c r="U51" i="2"/>
  <c r="Z51" i="2"/>
  <c r="AE51" i="2"/>
  <c r="AI51" i="2"/>
  <c r="N25" i="2"/>
  <c r="O5" i="2"/>
  <c r="N111" i="2"/>
  <c r="N55" i="2"/>
  <c r="O52" i="2"/>
  <c r="AB52" i="2"/>
  <c r="P52" i="2"/>
  <c r="T52" i="2"/>
  <c r="Y52" i="2"/>
  <c r="AC52" i="2"/>
  <c r="AG52" i="2"/>
  <c r="S52" i="2"/>
  <c r="AF52" i="2"/>
  <c r="M52" i="2"/>
  <c r="Q52" i="2"/>
  <c r="Z52" i="2"/>
  <c r="AD52" i="2"/>
  <c r="AH52" i="2"/>
  <c r="X52" i="2"/>
  <c r="AJ52" i="2"/>
  <c r="N52" i="2"/>
  <c r="W52" i="2"/>
  <c r="AE52" i="2"/>
  <c r="AI52" i="2"/>
  <c r="R52" i="2"/>
  <c r="AA52" i="2"/>
  <c r="U30" i="2"/>
  <c r="U33" i="2"/>
  <c r="U53" i="2" s="1"/>
  <c r="AD29" i="2"/>
  <c r="M28" i="2"/>
  <c r="AJ29" i="2"/>
  <c r="R29" i="2"/>
  <c r="X29" i="2"/>
  <c r="V52" i="2"/>
  <c r="M50" i="2"/>
  <c r="M95" i="2" s="1"/>
  <c r="O133" i="2" l="1"/>
  <c r="O65" i="2"/>
  <c r="O61" i="2"/>
  <c r="O47" i="2"/>
  <c r="O62" i="2"/>
  <c r="O48" i="2"/>
  <c r="O26" i="2"/>
  <c r="O63" i="2"/>
  <c r="O59" i="2"/>
  <c r="O27" i="2"/>
  <c r="O60" i="2"/>
  <c r="O64" i="2"/>
  <c r="O46" i="2"/>
  <c r="T135" i="2"/>
  <c r="M130" i="15"/>
  <c r="N143" i="15"/>
  <c r="N149" i="15" s="1"/>
  <c r="M127" i="15"/>
  <c r="R92" i="15"/>
  <c r="N124" i="15"/>
  <c r="N126" i="15"/>
  <c r="O67" i="15"/>
  <c r="O70" i="15" s="1"/>
  <c r="O107" i="15"/>
  <c r="M43" i="15"/>
  <c r="M14" i="15"/>
  <c r="R80" i="15"/>
  <c r="R38" i="15"/>
  <c r="R160" i="15"/>
  <c r="O104" i="15"/>
  <c r="O120" i="15" s="1"/>
  <c r="O103" i="15"/>
  <c r="O54" i="15"/>
  <c r="O106" i="15"/>
  <c r="R156" i="15"/>
  <c r="R42" i="15"/>
  <c r="R163" i="15"/>
  <c r="R90" i="15"/>
  <c r="S88" i="15" s="1"/>
  <c r="R89" i="15"/>
  <c r="R66" i="15" s="1"/>
  <c r="N162" i="15"/>
  <c r="N152" i="15"/>
  <c r="O141" i="2"/>
  <c r="N94" i="2"/>
  <c r="Q135" i="2"/>
  <c r="O125" i="2"/>
  <c r="O148" i="2"/>
  <c r="M135" i="2"/>
  <c r="AG94" i="2"/>
  <c r="O135" i="2"/>
  <c r="O55" i="2"/>
  <c r="AG135" i="2"/>
  <c r="AB135" i="2"/>
  <c r="V135" i="2"/>
  <c r="N135" i="2"/>
  <c r="AC135" i="2"/>
  <c r="Z94" i="2"/>
  <c r="AI135" i="2"/>
  <c r="P135" i="2"/>
  <c r="AA135" i="2"/>
  <c r="W94" i="2"/>
  <c r="AF94" i="2"/>
  <c r="AF135" i="2"/>
  <c r="AL135" i="2"/>
  <c r="Y94" i="2"/>
  <c r="AB94" i="2"/>
  <c r="Y135" i="2"/>
  <c r="AH135" i="2"/>
  <c r="AE94" i="2"/>
  <c r="P94" i="2"/>
  <c r="T94" i="2"/>
  <c r="S94" i="2"/>
  <c r="AC94" i="2"/>
  <c r="Z135" i="2"/>
  <c r="W135" i="2"/>
  <c r="Q94" i="2"/>
  <c r="AI94" i="2"/>
  <c r="O94" i="2"/>
  <c r="AH94" i="2"/>
  <c r="AA94" i="2"/>
  <c r="V94" i="2"/>
  <c r="M94" i="2"/>
  <c r="M96" i="2" s="1"/>
  <c r="N50" i="2"/>
  <c r="N95" i="2" s="1"/>
  <c r="AD51" i="2"/>
  <c r="AD94" i="2" s="1"/>
  <c r="AJ51" i="2"/>
  <c r="AJ94" i="2" s="1"/>
  <c r="X51" i="2"/>
  <c r="X94" i="2" s="1"/>
  <c r="O25" i="2"/>
  <c r="O49" i="2"/>
  <c r="O111" i="2"/>
  <c r="P5" i="2"/>
  <c r="M69" i="2"/>
  <c r="P28" i="2"/>
  <c r="P69" i="2" s="1"/>
  <c r="M87" i="2"/>
  <c r="M88" i="2" s="1"/>
  <c r="M92" i="2" s="1"/>
  <c r="M97" i="2"/>
  <c r="U52" i="2"/>
  <c r="U94" i="2" s="1"/>
  <c r="R51" i="2"/>
  <c r="R135" i="2" s="1"/>
  <c r="P133" i="2" l="1"/>
  <c r="P62" i="2"/>
  <c r="P48" i="2"/>
  <c r="P26" i="2"/>
  <c r="P63" i="2"/>
  <c r="P59" i="2"/>
  <c r="P27" i="2"/>
  <c r="P64" i="2"/>
  <c r="P60" i="2"/>
  <c r="P46" i="2"/>
  <c r="P65" i="2"/>
  <c r="P47" i="2"/>
  <c r="P61" i="2"/>
  <c r="N130" i="15"/>
  <c r="N127" i="15"/>
  <c r="N37" i="15"/>
  <c r="M167" i="15"/>
  <c r="M15" i="15"/>
  <c r="O17" i="15"/>
  <c r="O18" i="15" s="1"/>
  <c r="O110" i="15"/>
  <c r="O112" i="15" s="1"/>
  <c r="O114" i="15" s="1"/>
  <c r="O115" i="15" s="1"/>
  <c r="N151" i="15"/>
  <c r="N41" i="15"/>
  <c r="N164" i="15" s="1"/>
  <c r="N153" i="15"/>
  <c r="O121" i="15"/>
  <c r="S89" i="15"/>
  <c r="S66" i="15" s="1"/>
  <c r="S90" i="15"/>
  <c r="T88" i="15" s="1"/>
  <c r="O56" i="15"/>
  <c r="O20" i="15"/>
  <c r="O21" i="15" s="1"/>
  <c r="O132" i="15"/>
  <c r="O108" i="15"/>
  <c r="S91" i="15"/>
  <c r="S32" i="15" s="1"/>
  <c r="S155" i="15" s="1"/>
  <c r="N96" i="2"/>
  <c r="P141" i="2"/>
  <c r="P125" i="2"/>
  <c r="P148" i="2"/>
  <c r="N97" i="2"/>
  <c r="N99" i="2" s="1"/>
  <c r="P55" i="2"/>
  <c r="N87" i="2"/>
  <c r="AJ135" i="2"/>
  <c r="R94" i="2"/>
  <c r="X135" i="2"/>
  <c r="AD135" i="2"/>
  <c r="O50" i="2"/>
  <c r="O87" i="2" s="1"/>
  <c r="P49" i="2"/>
  <c r="P25" i="2"/>
  <c r="Q5" i="2"/>
  <c r="P111" i="2"/>
  <c r="M99" i="2"/>
  <c r="M100" i="2"/>
  <c r="M98" i="2"/>
  <c r="M89" i="2"/>
  <c r="M66" i="2" s="1"/>
  <c r="M90" i="2"/>
  <c r="Q28" i="2"/>
  <c r="Q69" i="2" s="1"/>
  <c r="S28" i="2"/>
  <c r="S69" i="2" s="1"/>
  <c r="M101" i="2"/>
  <c r="M67" i="2" s="1"/>
  <c r="Q133" i="2" l="1"/>
  <c r="Q63" i="2"/>
  <c r="Q59" i="2"/>
  <c r="Q27" i="2"/>
  <c r="Q64" i="2"/>
  <c r="Q60" i="2"/>
  <c r="Q46" i="2"/>
  <c r="Q65" i="2"/>
  <c r="Q61" i="2"/>
  <c r="Q47" i="2"/>
  <c r="Q48" i="2"/>
  <c r="Q26" i="2"/>
  <c r="Q62" i="2"/>
  <c r="O116" i="15"/>
  <c r="S92" i="15"/>
  <c r="T92" i="15" s="1"/>
  <c r="O123" i="15"/>
  <c r="O129" i="15" s="1"/>
  <c r="N14" i="15"/>
  <c r="N167" i="15" s="1"/>
  <c r="S156" i="15"/>
  <c r="T155" i="15" s="1"/>
  <c r="S42" i="15"/>
  <c r="S163" i="15"/>
  <c r="P101" i="15"/>
  <c r="P100" i="15"/>
  <c r="T89" i="15"/>
  <c r="T66" i="15" s="1"/>
  <c r="T90" i="15"/>
  <c r="U88" i="15" s="1"/>
  <c r="O124" i="15"/>
  <c r="O126" i="15"/>
  <c r="O130" i="15" s="1"/>
  <c r="S79" i="15"/>
  <c r="N43" i="15"/>
  <c r="O147" i="15"/>
  <c r="O134" i="15"/>
  <c r="O137" i="15" s="1"/>
  <c r="S68" i="15"/>
  <c r="S135" i="15"/>
  <c r="S82" i="15"/>
  <c r="S34" i="15"/>
  <c r="Q141" i="2"/>
  <c r="Q125" i="2"/>
  <c r="Q148" i="2"/>
  <c r="N98" i="2"/>
  <c r="O97" i="2"/>
  <c r="O95" i="2"/>
  <c r="O96" i="2" s="1"/>
  <c r="Q111" i="2"/>
  <c r="M103" i="2"/>
  <c r="M104" i="2"/>
  <c r="M120" i="2" s="1"/>
  <c r="M54" i="2"/>
  <c r="P50" i="2"/>
  <c r="P87" i="2" s="1"/>
  <c r="Q49" i="2"/>
  <c r="Q55" i="2"/>
  <c r="R5" i="2"/>
  <c r="Q25" i="2"/>
  <c r="N88" i="2"/>
  <c r="N92" i="2" s="1"/>
  <c r="M106" i="2"/>
  <c r="U28" i="2"/>
  <c r="U69" i="2" s="1"/>
  <c r="T28" i="2"/>
  <c r="T69" i="2" s="1"/>
  <c r="R28" i="2"/>
  <c r="R69" i="2" s="1"/>
  <c r="M107" i="2"/>
  <c r="R133" i="2" l="1"/>
  <c r="R64" i="2"/>
  <c r="R60" i="2"/>
  <c r="R46" i="2"/>
  <c r="R65" i="2"/>
  <c r="R61" i="2"/>
  <c r="R47" i="2"/>
  <c r="R62" i="2"/>
  <c r="R48" i="2"/>
  <c r="R26" i="2"/>
  <c r="R59" i="2"/>
  <c r="R27" i="2"/>
  <c r="R63" i="2"/>
  <c r="N15" i="15"/>
  <c r="U90" i="15"/>
  <c r="V88" i="15" s="1"/>
  <c r="U89" i="15"/>
  <c r="U66" i="15" s="1"/>
  <c r="P67" i="15"/>
  <c r="P70" i="15" s="1"/>
  <c r="P107" i="15"/>
  <c r="O162" i="15"/>
  <c r="O152" i="15"/>
  <c r="S80" i="15"/>
  <c r="T79" i="15" s="1"/>
  <c r="S38" i="15"/>
  <c r="S160" i="15"/>
  <c r="S39" i="15"/>
  <c r="S84" i="15"/>
  <c r="S83" i="15" s="1"/>
  <c r="S161" i="15"/>
  <c r="O140" i="15"/>
  <c r="O142" i="15" s="1"/>
  <c r="O127" i="15"/>
  <c r="O37" i="15"/>
  <c r="U92" i="15"/>
  <c r="P103" i="15"/>
  <c r="P104" i="15"/>
  <c r="P120" i="15" s="1"/>
  <c r="P54" i="15"/>
  <c r="P106" i="15"/>
  <c r="T156" i="15"/>
  <c r="U155" i="15" s="1"/>
  <c r="T42" i="15"/>
  <c r="T163" i="15"/>
  <c r="R141" i="2"/>
  <c r="R125" i="2"/>
  <c r="R148" i="2"/>
  <c r="M132" i="2"/>
  <c r="M134" i="2" s="1"/>
  <c r="M137" i="2" s="1"/>
  <c r="M162" i="2" s="1"/>
  <c r="M20" i="2"/>
  <c r="M21" i="2" s="1"/>
  <c r="M110" i="2"/>
  <c r="M112" i="2" s="1"/>
  <c r="M114" i="2" s="1"/>
  <c r="M115" i="2" s="1"/>
  <c r="M17" i="2"/>
  <c r="M121" i="2"/>
  <c r="P95" i="2"/>
  <c r="P96" i="2" s="1"/>
  <c r="O98" i="2"/>
  <c r="O99" i="2"/>
  <c r="S5" i="2"/>
  <c r="R55" i="2"/>
  <c r="M56" i="2"/>
  <c r="P97" i="2"/>
  <c r="Q50" i="2"/>
  <c r="Q95" i="2" s="1"/>
  <c r="Q96" i="2" s="1"/>
  <c r="R25" i="2"/>
  <c r="R49" i="2"/>
  <c r="R111" i="2"/>
  <c r="N89" i="2"/>
  <c r="N66" i="2" s="1"/>
  <c r="N90" i="2"/>
  <c r="O88" i="2" s="1"/>
  <c r="M34" i="2"/>
  <c r="M79" i="2"/>
  <c r="M160" i="2" s="1"/>
  <c r="M155" i="2"/>
  <c r="M82" i="2"/>
  <c r="M161" i="2" s="1"/>
  <c r="M108" i="2"/>
  <c r="N100" i="2" s="1"/>
  <c r="S133" i="2" l="1"/>
  <c r="S65" i="2"/>
  <c r="S61" i="2"/>
  <c r="S47" i="2"/>
  <c r="S62" i="2"/>
  <c r="S48" i="2"/>
  <c r="S26" i="2"/>
  <c r="S63" i="2"/>
  <c r="S59" i="2"/>
  <c r="S27" i="2"/>
  <c r="S60" i="2"/>
  <c r="S64" i="2"/>
  <c r="S46" i="2"/>
  <c r="O143" i="15"/>
  <c r="O149" i="15" s="1"/>
  <c r="V92" i="15"/>
  <c r="P132" i="15"/>
  <c r="P56" i="15"/>
  <c r="P20" i="15"/>
  <c r="P21" i="15" s="1"/>
  <c r="T80" i="15"/>
  <c r="U79" i="15" s="1"/>
  <c r="T38" i="15"/>
  <c r="T160" i="15"/>
  <c r="P108" i="15"/>
  <c r="P121" i="15"/>
  <c r="U156" i="15"/>
  <c r="V155" i="15" s="1"/>
  <c r="U42" i="15"/>
  <c r="U163" i="15"/>
  <c r="P110" i="15"/>
  <c r="P112" i="15" s="1"/>
  <c r="P114" i="15" s="1"/>
  <c r="P115" i="15" s="1"/>
  <c r="P17" i="15"/>
  <c r="P18" i="15" s="1"/>
  <c r="S40" i="15"/>
  <c r="S85" i="15" s="1"/>
  <c r="T84" i="15"/>
  <c r="T83" i="15" s="1"/>
  <c r="V89" i="15"/>
  <c r="V66" i="15" s="1"/>
  <c r="V90" i="15"/>
  <c r="W88" i="15" s="1"/>
  <c r="S141" i="2"/>
  <c r="S125" i="2"/>
  <c r="S148" i="2"/>
  <c r="T5" i="2"/>
  <c r="M163" i="2"/>
  <c r="M42" i="2"/>
  <c r="S111" i="2"/>
  <c r="M152" i="2"/>
  <c r="M147" i="2"/>
  <c r="S49" i="2"/>
  <c r="S25" i="2"/>
  <c r="S50" i="2" s="1"/>
  <c r="S87" i="2" s="1"/>
  <c r="M123" i="2"/>
  <c r="P98" i="2"/>
  <c r="S55" i="2"/>
  <c r="M140" i="2"/>
  <c r="M142" i="2" s="1"/>
  <c r="M116" i="2"/>
  <c r="N103" i="2"/>
  <c r="N104" i="2"/>
  <c r="N120" i="2" s="1"/>
  <c r="N54" i="2"/>
  <c r="P99" i="2"/>
  <c r="R50" i="2"/>
  <c r="R95" i="2" s="1"/>
  <c r="Q87" i="2"/>
  <c r="Q97" i="2"/>
  <c r="Q99" i="2" s="1"/>
  <c r="O92" i="2"/>
  <c r="O89" i="2"/>
  <c r="O66" i="2" s="1"/>
  <c r="O90" i="2"/>
  <c r="P88" i="2" s="1"/>
  <c r="M156" i="2"/>
  <c r="N155" i="2" s="1"/>
  <c r="N82" i="2"/>
  <c r="N161" i="2" s="1"/>
  <c r="N34" i="2"/>
  <c r="M84" i="2"/>
  <c r="M83" i="2" s="1"/>
  <c r="M39" i="2"/>
  <c r="N106" i="2"/>
  <c r="N101" i="2"/>
  <c r="V28" i="2"/>
  <c r="V69" i="2" s="1"/>
  <c r="T25" i="2" l="1"/>
  <c r="T50" i="2" s="1"/>
  <c r="T87" i="2" s="1"/>
  <c r="T62" i="2"/>
  <c r="T48" i="2"/>
  <c r="T26" i="2"/>
  <c r="T63" i="2"/>
  <c r="T59" i="2"/>
  <c r="T27" i="2"/>
  <c r="T64" i="2"/>
  <c r="T60" i="2"/>
  <c r="T46" i="2"/>
  <c r="T65" i="2"/>
  <c r="T61" i="2"/>
  <c r="T47" i="2"/>
  <c r="T55" i="2"/>
  <c r="U5" i="2"/>
  <c r="T49" i="2"/>
  <c r="T125" i="2"/>
  <c r="T111" i="2"/>
  <c r="T133" i="2"/>
  <c r="O153" i="15"/>
  <c r="O151" i="15"/>
  <c r="O41" i="15"/>
  <c r="O164" i="15" s="1"/>
  <c r="P116" i="15"/>
  <c r="M40" i="2"/>
  <c r="M85" i="2" s="1"/>
  <c r="W92" i="15"/>
  <c r="O14" i="15"/>
  <c r="O15" i="15" s="1"/>
  <c r="Q101" i="15"/>
  <c r="Q100" i="15"/>
  <c r="T40" i="15"/>
  <c r="T85" i="15" s="1"/>
  <c r="U84" i="15"/>
  <c r="U83" i="15" s="1"/>
  <c r="V156" i="15"/>
  <c r="W155" i="15" s="1"/>
  <c r="V42" i="15"/>
  <c r="V163" i="15"/>
  <c r="P124" i="15"/>
  <c r="P126" i="15"/>
  <c r="P130" i="15" s="1"/>
  <c r="P147" i="15"/>
  <c r="P134" i="15"/>
  <c r="P137" i="15" s="1"/>
  <c r="P123" i="15"/>
  <c r="P129" i="15" s="1"/>
  <c r="W89" i="15"/>
  <c r="W66" i="15" s="1"/>
  <c r="W90" i="15"/>
  <c r="X88" i="15" s="1"/>
  <c r="U80" i="15"/>
  <c r="V79" i="15" s="1"/>
  <c r="U38" i="15"/>
  <c r="U160" i="15"/>
  <c r="T141" i="2"/>
  <c r="M143" i="2"/>
  <c r="M149" i="2" s="1"/>
  <c r="M41" i="2" s="1"/>
  <c r="T148" i="2"/>
  <c r="N163" i="2"/>
  <c r="N42" i="2"/>
  <c r="N132" i="2"/>
  <c r="N134" i="2" s="1"/>
  <c r="N137" i="2" s="1"/>
  <c r="N162" i="2" s="1"/>
  <c r="N20" i="2"/>
  <c r="N21" i="2" s="1"/>
  <c r="N110" i="2"/>
  <c r="N112" i="2" s="1"/>
  <c r="N123" i="2" s="1"/>
  <c r="N17" i="2"/>
  <c r="M18" i="2"/>
  <c r="M129" i="2"/>
  <c r="M124" i="2"/>
  <c r="M126" i="2"/>
  <c r="N121" i="2"/>
  <c r="S97" i="2"/>
  <c r="N56" i="2"/>
  <c r="R96" i="2"/>
  <c r="T95" i="2"/>
  <c r="T96" i="2" s="1"/>
  <c r="S95" i="2"/>
  <c r="S96" i="2" s="1"/>
  <c r="N107" i="2"/>
  <c r="N108" i="2" s="1"/>
  <c r="O101" i="2" s="1"/>
  <c r="N67" i="2"/>
  <c r="R87" i="2"/>
  <c r="R97" i="2"/>
  <c r="Q98" i="2"/>
  <c r="P92" i="2"/>
  <c r="P89" i="2"/>
  <c r="P66" i="2" s="1"/>
  <c r="N39" i="2"/>
  <c r="N84" i="2"/>
  <c r="N83" i="2" s="1"/>
  <c r="P90" i="2"/>
  <c r="O82" i="2"/>
  <c r="O161" i="2" s="1"/>
  <c r="O34" i="2"/>
  <c r="N156" i="2"/>
  <c r="O155" i="2" s="1"/>
  <c r="O42" i="2" s="1"/>
  <c r="W28" i="2"/>
  <c r="W69" i="2" s="1"/>
  <c r="T97" i="2" l="1"/>
  <c r="T98" i="2" s="1"/>
  <c r="U133" i="2"/>
  <c r="U63" i="2"/>
  <c r="U59" i="2"/>
  <c r="U27" i="2"/>
  <c r="U64" i="2"/>
  <c r="U60" i="2"/>
  <c r="U46" i="2"/>
  <c r="U65" i="2"/>
  <c r="U61" i="2"/>
  <c r="U47" i="2"/>
  <c r="U26" i="2"/>
  <c r="U48" i="2"/>
  <c r="U62" i="2"/>
  <c r="U148" i="2"/>
  <c r="U49" i="2"/>
  <c r="U25" i="2"/>
  <c r="U50" i="2" s="1"/>
  <c r="U97" i="2" s="1"/>
  <c r="U111" i="2"/>
  <c r="U125" i="2"/>
  <c r="V5" i="2"/>
  <c r="U55" i="2"/>
  <c r="U141" i="2"/>
  <c r="O43" i="15"/>
  <c r="X92" i="15"/>
  <c r="N40" i="2"/>
  <c r="N85" i="2" s="1"/>
  <c r="O167" i="15"/>
  <c r="V80" i="15"/>
  <c r="W79" i="15" s="1"/>
  <c r="V38" i="15"/>
  <c r="V160" i="15"/>
  <c r="X89" i="15"/>
  <c r="X66" i="15" s="1"/>
  <c r="X90" i="15"/>
  <c r="Y88" i="15" s="1"/>
  <c r="P37" i="15"/>
  <c r="P127" i="15"/>
  <c r="W156" i="15"/>
  <c r="X155" i="15" s="1"/>
  <c r="W42" i="15"/>
  <c r="W163" i="15"/>
  <c r="P162" i="15"/>
  <c r="P152" i="15"/>
  <c r="U40" i="15"/>
  <c r="U85" i="15" s="1"/>
  <c r="V84" i="15"/>
  <c r="V83" i="15" s="1"/>
  <c r="Q67" i="15"/>
  <c r="Q70" i="15" s="1"/>
  <c r="Q107" i="15"/>
  <c r="P140" i="15"/>
  <c r="P142" i="15" s="1"/>
  <c r="Q103" i="15"/>
  <c r="Q104" i="15"/>
  <c r="Q120" i="15" s="1"/>
  <c r="Q54" i="15"/>
  <c r="Q106" i="15"/>
  <c r="M127" i="2"/>
  <c r="M130" i="2"/>
  <c r="O163" i="2"/>
  <c r="M151" i="2"/>
  <c r="M153" i="2"/>
  <c r="N152" i="2"/>
  <c r="N147" i="2"/>
  <c r="N129" i="2"/>
  <c r="N18" i="2"/>
  <c r="U95" i="2"/>
  <c r="U96" i="2" s="1"/>
  <c r="N140" i="2"/>
  <c r="N142" i="2" s="1"/>
  <c r="M37" i="2"/>
  <c r="N114" i="2"/>
  <c r="N115" i="2" s="1"/>
  <c r="T99" i="2"/>
  <c r="S98" i="2"/>
  <c r="S99" i="2"/>
  <c r="O107" i="2"/>
  <c r="O67" i="2"/>
  <c r="R98" i="2"/>
  <c r="R99" i="2"/>
  <c r="O39" i="2"/>
  <c r="O84" i="2"/>
  <c r="O83" i="2" s="1"/>
  <c r="O156" i="2"/>
  <c r="Q88" i="2"/>
  <c r="O100" i="2"/>
  <c r="X28" i="2"/>
  <c r="X69" i="2" s="1"/>
  <c r="U99" i="2" l="1"/>
  <c r="V64" i="2"/>
  <c r="V60" i="2"/>
  <c r="V46" i="2"/>
  <c r="V65" i="2"/>
  <c r="V61" i="2"/>
  <c r="V47" i="2"/>
  <c r="V62" i="2"/>
  <c r="V48" i="2"/>
  <c r="V26" i="2"/>
  <c r="V27" i="2"/>
  <c r="V59" i="2"/>
  <c r="V63" i="2"/>
  <c r="U87" i="2"/>
  <c r="V148" i="2"/>
  <c r="V49" i="2"/>
  <c r="W5" i="2"/>
  <c r="V125" i="2"/>
  <c r="V25" i="2"/>
  <c r="V50" i="2" s="1"/>
  <c r="V87" i="2" s="1"/>
  <c r="V111" i="2"/>
  <c r="V141" i="2"/>
  <c r="V133" i="2"/>
  <c r="V55" i="2"/>
  <c r="P143" i="15"/>
  <c r="P149" i="15" s="1"/>
  <c r="O40" i="2"/>
  <c r="O85" i="2" s="1"/>
  <c r="Q108" i="15"/>
  <c r="V40" i="15"/>
  <c r="V85" i="15" s="1"/>
  <c r="W84" i="15"/>
  <c r="W83" i="15" s="1"/>
  <c r="Q56" i="15"/>
  <c r="Q20" i="15"/>
  <c r="Q21" i="15" s="1"/>
  <c r="Q132" i="15"/>
  <c r="Q121" i="15"/>
  <c r="W80" i="15"/>
  <c r="X79" i="15" s="1"/>
  <c r="W38" i="15"/>
  <c r="W160" i="15"/>
  <c r="X156" i="15"/>
  <c r="Y155" i="15" s="1"/>
  <c r="X42" i="15"/>
  <c r="X163" i="15"/>
  <c r="Q110" i="15"/>
  <c r="Q112" i="15" s="1"/>
  <c r="Q114" i="15" s="1"/>
  <c r="Q115" i="15" s="1"/>
  <c r="Q17" i="15"/>
  <c r="Q18" i="15" s="1"/>
  <c r="Y90" i="15"/>
  <c r="Z88" i="15" s="1"/>
  <c r="Y89" i="15"/>
  <c r="Y66" i="15" s="1"/>
  <c r="Y92" i="15"/>
  <c r="N126" i="2"/>
  <c r="N130" i="2" s="1"/>
  <c r="N143" i="2"/>
  <c r="N149" i="2" s="1"/>
  <c r="N41" i="2" s="1"/>
  <c r="O103" i="2"/>
  <c r="O104" i="2"/>
  <c r="O120" i="2" s="1"/>
  <c r="O54" i="2"/>
  <c r="P155" i="2"/>
  <c r="P82" i="2"/>
  <c r="P161" i="2" s="1"/>
  <c r="P34" i="2"/>
  <c r="Q92" i="2"/>
  <c r="Q89" i="2"/>
  <c r="Q66" i="2" s="1"/>
  <c r="Q90" i="2"/>
  <c r="O106" i="2"/>
  <c r="O108" i="2" s="1"/>
  <c r="P100" i="2" s="1"/>
  <c r="U98" i="2"/>
  <c r="Y28" i="2"/>
  <c r="Y69" i="2" s="1"/>
  <c r="W65" i="2" l="1"/>
  <c r="W61" i="2"/>
  <c r="W47" i="2"/>
  <c r="W62" i="2"/>
  <c r="W48" i="2"/>
  <c r="W26" i="2"/>
  <c r="W63" i="2"/>
  <c r="W59" i="2"/>
  <c r="W27" i="2"/>
  <c r="W46" i="2"/>
  <c r="W60" i="2"/>
  <c r="W64" i="2"/>
  <c r="W55" i="2"/>
  <c r="W125" i="2"/>
  <c r="V95" i="2"/>
  <c r="V96" i="2" s="1"/>
  <c r="W141" i="2"/>
  <c r="W25" i="2"/>
  <c r="W50" i="2" s="1"/>
  <c r="W49" i="2"/>
  <c r="W148" i="2"/>
  <c r="W133" i="2"/>
  <c r="W111" i="2"/>
  <c r="V97" i="2"/>
  <c r="X5" i="2"/>
  <c r="P151" i="15"/>
  <c r="P41" i="15"/>
  <c r="P164" i="15" s="1"/>
  <c r="P153" i="15"/>
  <c r="Q116" i="15"/>
  <c r="Z92" i="15"/>
  <c r="X80" i="15"/>
  <c r="Y79" i="15" s="1"/>
  <c r="X38" i="15"/>
  <c r="X160" i="15"/>
  <c r="Q124" i="15"/>
  <c r="W40" i="15"/>
  <c r="W85" i="15" s="1"/>
  <c r="X84" i="15"/>
  <c r="X83" i="15" s="1"/>
  <c r="Z90" i="15"/>
  <c r="AA88" i="15" s="1"/>
  <c r="Z89" i="15"/>
  <c r="Z66" i="15" s="1"/>
  <c r="Y156" i="15"/>
  <c r="Z155" i="15" s="1"/>
  <c r="Y42" i="15"/>
  <c r="Y163" i="15"/>
  <c r="Q147" i="15"/>
  <c r="Q134" i="15"/>
  <c r="Q137" i="15" s="1"/>
  <c r="Q123" i="15"/>
  <c r="Q129" i="15" s="1"/>
  <c r="R100" i="15"/>
  <c r="R101" i="15"/>
  <c r="N116" i="2"/>
  <c r="N127" i="2"/>
  <c r="N37" i="2"/>
  <c r="N124" i="2"/>
  <c r="N151" i="2"/>
  <c r="P163" i="2"/>
  <c r="P42" i="2"/>
  <c r="N153" i="2"/>
  <c r="O132" i="2"/>
  <c r="O134" i="2" s="1"/>
  <c r="O137" i="2" s="1"/>
  <c r="O162" i="2" s="1"/>
  <c r="O20" i="2"/>
  <c r="O21" i="2" s="1"/>
  <c r="O17" i="2"/>
  <c r="O56" i="2"/>
  <c r="O121" i="2"/>
  <c r="O110" i="2"/>
  <c r="P103" i="2"/>
  <c r="P104" i="2"/>
  <c r="P120" i="2" s="1"/>
  <c r="P54" i="2"/>
  <c r="R88" i="2"/>
  <c r="Q34" i="2"/>
  <c r="P106" i="2"/>
  <c r="P101" i="2"/>
  <c r="P67" i="2" s="1"/>
  <c r="Z28" i="2"/>
  <c r="Z69" i="2" s="1"/>
  <c r="X62" i="2" l="1"/>
  <c r="X48" i="2"/>
  <c r="X26" i="2"/>
  <c r="X63" i="2"/>
  <c r="X59" i="2"/>
  <c r="X27" i="2"/>
  <c r="X64" i="2"/>
  <c r="X60" i="2"/>
  <c r="X46" i="2"/>
  <c r="X65" i="2"/>
  <c r="X47" i="2"/>
  <c r="X61" i="2"/>
  <c r="V99" i="2"/>
  <c r="V98" i="2"/>
  <c r="W87" i="2"/>
  <c r="X133" i="2"/>
  <c r="X141" i="2"/>
  <c r="X111" i="2"/>
  <c r="X49" i="2"/>
  <c r="X148" i="2"/>
  <c r="X55" i="2"/>
  <c r="X25" i="2"/>
  <c r="X50" i="2" s="1"/>
  <c r="X87" i="2" s="1"/>
  <c r="X125" i="2"/>
  <c r="Y5" i="2"/>
  <c r="W97" i="2"/>
  <c r="W95" i="2"/>
  <c r="W96" i="2" s="1"/>
  <c r="P14" i="15"/>
  <c r="P167" i="15" s="1"/>
  <c r="P43" i="15"/>
  <c r="Q126" i="15"/>
  <c r="Q130" i="15" s="1"/>
  <c r="Q162" i="15"/>
  <c r="Q152" i="15"/>
  <c r="Y80" i="15"/>
  <c r="Z79" i="15" s="1"/>
  <c r="Y38" i="15"/>
  <c r="Y160" i="15"/>
  <c r="AA89" i="15"/>
  <c r="AA66" i="15" s="1"/>
  <c r="AA90" i="15"/>
  <c r="AB88" i="15" s="1"/>
  <c r="Q127" i="15"/>
  <c r="R67" i="15"/>
  <c r="R70" i="15" s="1"/>
  <c r="R107" i="15"/>
  <c r="Q140" i="15"/>
  <c r="Q142" i="15" s="1"/>
  <c r="X40" i="15"/>
  <c r="X85" i="15" s="1"/>
  <c r="Y84" i="15"/>
  <c r="Y83" i="15" s="1"/>
  <c r="R103" i="15"/>
  <c r="R104" i="15"/>
  <c r="R120" i="15" s="1"/>
  <c r="R54" i="15"/>
  <c r="R106" i="15"/>
  <c r="Z156" i="15"/>
  <c r="AA155" i="15" s="1"/>
  <c r="Z42" i="15"/>
  <c r="Z163" i="15"/>
  <c r="AA92" i="15"/>
  <c r="P132" i="2"/>
  <c r="P134" i="2" s="1"/>
  <c r="P137" i="2" s="1"/>
  <c r="P162" i="2" s="1"/>
  <c r="P20" i="2"/>
  <c r="P21" i="2" s="1"/>
  <c r="O152" i="2"/>
  <c r="O147" i="2"/>
  <c r="P110" i="2"/>
  <c r="P112" i="2" s="1"/>
  <c r="P123" i="2" s="1"/>
  <c r="P17" i="2"/>
  <c r="P121" i="2"/>
  <c r="O140" i="2"/>
  <c r="O142" i="2" s="1"/>
  <c r="X95" i="2"/>
  <c r="X96" i="2" s="1"/>
  <c r="O112" i="2"/>
  <c r="O123" i="2" s="1"/>
  <c r="O129" i="2" s="1"/>
  <c r="P56" i="2"/>
  <c r="R92" i="2"/>
  <c r="R90" i="2"/>
  <c r="R89" i="2"/>
  <c r="R66" i="2" s="1"/>
  <c r="P107" i="2"/>
  <c r="P108" i="2" s="1"/>
  <c r="Q100" i="2" s="1"/>
  <c r="X97" i="2"/>
  <c r="AA28" i="2"/>
  <c r="AA69" i="2" s="1"/>
  <c r="Y63" i="2" l="1"/>
  <c r="Y59" i="2"/>
  <c r="Y27" i="2"/>
  <c r="Y64" i="2"/>
  <c r="Y60" i="2"/>
  <c r="Y46" i="2"/>
  <c r="Y65" i="2"/>
  <c r="Y61" i="2"/>
  <c r="Y47" i="2"/>
  <c r="Y62" i="2"/>
  <c r="Y26" i="2"/>
  <c r="Y48" i="2"/>
  <c r="W98" i="2"/>
  <c r="W99" i="2"/>
  <c r="Y133" i="2"/>
  <c r="Y148" i="2"/>
  <c r="Z5" i="2"/>
  <c r="Y141" i="2"/>
  <c r="Y55" i="2"/>
  <c r="Y49" i="2"/>
  <c r="Y25" i="2"/>
  <c r="Y50" i="2" s="1"/>
  <c r="Y87" i="2" s="1"/>
  <c r="Y125" i="2"/>
  <c r="Y111" i="2"/>
  <c r="P15" i="15"/>
  <c r="Q143" i="15"/>
  <c r="Q149" i="15" s="1"/>
  <c r="Q37" i="15"/>
  <c r="AB92" i="15"/>
  <c r="R121" i="15"/>
  <c r="R17" i="15"/>
  <c r="R18" i="15" s="1"/>
  <c r="R110" i="15"/>
  <c r="R112" i="15" s="1"/>
  <c r="R114" i="15" s="1"/>
  <c r="R115" i="15" s="1"/>
  <c r="R108" i="15"/>
  <c r="Y40" i="15"/>
  <c r="Y85" i="15" s="1"/>
  <c r="Z84" i="15"/>
  <c r="Z83" i="15" s="1"/>
  <c r="AB89" i="15"/>
  <c r="AB66" i="15" s="1"/>
  <c r="AB90" i="15"/>
  <c r="AC88" i="15" s="1"/>
  <c r="AA156" i="15"/>
  <c r="AB155" i="15" s="1"/>
  <c r="AA42" i="15"/>
  <c r="AA163" i="15"/>
  <c r="R20" i="15"/>
  <c r="R21" i="15" s="1"/>
  <c r="R56" i="15"/>
  <c r="R132" i="15"/>
  <c r="Z80" i="15"/>
  <c r="AA79" i="15" s="1"/>
  <c r="Z38" i="15"/>
  <c r="Z160" i="15"/>
  <c r="O143" i="2"/>
  <c r="O149" i="2" s="1"/>
  <c r="O153" i="2" s="1"/>
  <c r="P152" i="2"/>
  <c r="P147" i="2"/>
  <c r="P129" i="2"/>
  <c r="O18" i="2"/>
  <c r="P140" i="2"/>
  <c r="P142" i="2" s="1"/>
  <c r="O114" i="2"/>
  <c r="O115" i="2" s="1"/>
  <c r="P114" i="2"/>
  <c r="P115" i="2" s="1"/>
  <c r="Q103" i="2"/>
  <c r="Q104" i="2"/>
  <c r="Q120" i="2" s="1"/>
  <c r="Q106" i="2"/>
  <c r="Q54" i="2"/>
  <c r="Q101" i="2"/>
  <c r="Q67" i="2" s="1"/>
  <c r="S88" i="2"/>
  <c r="R34" i="2"/>
  <c r="X99" i="2"/>
  <c r="X98" i="2"/>
  <c r="AB28" i="2"/>
  <c r="AB69" i="2" s="1"/>
  <c r="Z64" i="2" l="1"/>
  <c r="Z60" i="2"/>
  <c r="Z46" i="2"/>
  <c r="Z65" i="2"/>
  <c r="Z61" i="2"/>
  <c r="Z47" i="2"/>
  <c r="Z62" i="2"/>
  <c r="Z48" i="2"/>
  <c r="Z26" i="2"/>
  <c r="Z63" i="2"/>
  <c r="Z27" i="2"/>
  <c r="Z59" i="2"/>
  <c r="Y97" i="2"/>
  <c r="Y95" i="2"/>
  <c r="Y96" i="2" s="1"/>
  <c r="Z133" i="2"/>
  <c r="Z148" i="2"/>
  <c r="Z125" i="2"/>
  <c r="Z49" i="2"/>
  <c r="Z25" i="2"/>
  <c r="Z50" i="2" s="1"/>
  <c r="Z87" i="2" s="1"/>
  <c r="AA5" i="2"/>
  <c r="Z111" i="2"/>
  <c r="Z141" i="2"/>
  <c r="Z55" i="2"/>
  <c r="Q151" i="15"/>
  <c r="Q41" i="15"/>
  <c r="Q164" i="15" s="1"/>
  <c r="Q153" i="15"/>
  <c r="R116" i="15"/>
  <c r="AA80" i="15"/>
  <c r="AB79" i="15" s="1"/>
  <c r="AA38" i="15"/>
  <c r="AA160" i="15"/>
  <c r="AB156" i="15"/>
  <c r="AC155" i="15" s="1"/>
  <c r="AB42" i="15"/>
  <c r="AB163" i="15"/>
  <c r="AC90" i="15"/>
  <c r="AD88" i="15" s="1"/>
  <c r="AC89" i="15"/>
  <c r="AC66" i="15" s="1"/>
  <c r="AC92" i="15"/>
  <c r="R123" i="15"/>
  <c r="R129" i="15" s="1"/>
  <c r="S100" i="15"/>
  <c r="S101" i="15"/>
  <c r="R126" i="15"/>
  <c r="R130" i="15" s="1"/>
  <c r="R124" i="15"/>
  <c r="R147" i="15"/>
  <c r="R134" i="15"/>
  <c r="R137" i="15" s="1"/>
  <c r="Z40" i="15"/>
  <c r="Z85" i="15" s="1"/>
  <c r="AA84" i="15"/>
  <c r="AA83" i="15" s="1"/>
  <c r="P116" i="2"/>
  <c r="O124" i="2"/>
  <c r="P143" i="2"/>
  <c r="P149" i="2" s="1"/>
  <c r="P41" i="2" s="1"/>
  <c r="O41" i="2"/>
  <c r="O151" i="2"/>
  <c r="Q132" i="2"/>
  <c r="Q134" i="2" s="1"/>
  <c r="Q137" i="2" s="1"/>
  <c r="Q162" i="2" s="1"/>
  <c r="Q20" i="2"/>
  <c r="Q21" i="2" s="1"/>
  <c r="Q110" i="2"/>
  <c r="Q112" i="2" s="1"/>
  <c r="Q123" i="2" s="1"/>
  <c r="Q129" i="2" s="1"/>
  <c r="Q17" i="2"/>
  <c r="P18" i="2"/>
  <c r="Q121" i="2"/>
  <c r="Q107" i="2"/>
  <c r="Q108" i="2" s="1"/>
  <c r="R101" i="2" s="1"/>
  <c r="R67" i="2" s="1"/>
  <c r="S91" i="2"/>
  <c r="S32" i="2" s="1"/>
  <c r="S89" i="2"/>
  <c r="S66" i="2" s="1"/>
  <c r="S90" i="2"/>
  <c r="AC28" i="2"/>
  <c r="AC69" i="2" s="1"/>
  <c r="Y99" i="2" l="1"/>
  <c r="Z97" i="2"/>
  <c r="Z95" i="2"/>
  <c r="Z96" i="2" s="1"/>
  <c r="AA65" i="2"/>
  <c r="AA61" i="2"/>
  <c r="AA47" i="2"/>
  <c r="AA64" i="2"/>
  <c r="AA62" i="2"/>
  <c r="AA48" i="2"/>
  <c r="AA26" i="2"/>
  <c r="AA63" i="2"/>
  <c r="AA59" i="2"/>
  <c r="AA27" i="2"/>
  <c r="AA46" i="2"/>
  <c r="AA60" i="2"/>
  <c r="Y98" i="2"/>
  <c r="AA133" i="2"/>
  <c r="AA125" i="2"/>
  <c r="AA111" i="2"/>
  <c r="AA141" i="2"/>
  <c r="AA49" i="2"/>
  <c r="AA148" i="2"/>
  <c r="AA55" i="2"/>
  <c r="AA25" i="2"/>
  <c r="AA50" i="2" s="1"/>
  <c r="AA95" i="2" s="1"/>
  <c r="AA96" i="2" s="1"/>
  <c r="AB5" i="2"/>
  <c r="Q43" i="15"/>
  <c r="Q14" i="15"/>
  <c r="Q167" i="15" s="1"/>
  <c r="O126" i="2"/>
  <c r="O130" i="2" s="1"/>
  <c r="O116" i="2"/>
  <c r="P126" i="2"/>
  <c r="P127" i="2" s="1"/>
  <c r="P124" i="2"/>
  <c r="AD92" i="15"/>
  <c r="AC156" i="15"/>
  <c r="AD155" i="15" s="1"/>
  <c r="AC42" i="15"/>
  <c r="AC163" i="15"/>
  <c r="R162" i="15"/>
  <c r="R152" i="15"/>
  <c r="R127" i="15"/>
  <c r="R37" i="15"/>
  <c r="AD89" i="15"/>
  <c r="AD66" i="15" s="1"/>
  <c r="AD90" i="15"/>
  <c r="AE88" i="15" s="1"/>
  <c r="R140" i="15"/>
  <c r="R142" i="15" s="1"/>
  <c r="S67" i="15"/>
  <c r="S70" i="15" s="1"/>
  <c r="S107" i="15"/>
  <c r="AA40" i="15"/>
  <c r="AA85" i="15" s="1"/>
  <c r="AB84" i="15"/>
  <c r="AB83" i="15" s="1"/>
  <c r="S104" i="15"/>
  <c r="S120" i="15" s="1"/>
  <c r="S103" i="15"/>
  <c r="S54" i="15"/>
  <c r="S106" i="15"/>
  <c r="AB80" i="15"/>
  <c r="AC79" i="15" s="1"/>
  <c r="AB38" i="15"/>
  <c r="AB160" i="15"/>
  <c r="P151" i="2"/>
  <c r="P153" i="2"/>
  <c r="Q147" i="2"/>
  <c r="Q152" i="2"/>
  <c r="Q140" i="2"/>
  <c r="Q142" i="2" s="1"/>
  <c r="S135" i="2"/>
  <c r="Q114" i="2"/>
  <c r="Q115" i="2" s="1"/>
  <c r="R100" i="2"/>
  <c r="R106" i="2" s="1"/>
  <c r="S68" i="2"/>
  <c r="T88" i="2"/>
  <c r="S34" i="2"/>
  <c r="AD28" i="2"/>
  <c r="AD69" i="2" s="1"/>
  <c r="R107" i="2"/>
  <c r="AA97" i="2" l="1"/>
  <c r="AA99" i="2" s="1"/>
  <c r="AA87" i="2"/>
  <c r="Z99" i="2"/>
  <c r="Z98" i="2"/>
  <c r="AB62" i="2"/>
  <c r="AB48" i="2"/>
  <c r="AB26" i="2"/>
  <c r="AB63" i="2"/>
  <c r="AB59" i="2"/>
  <c r="AB27" i="2"/>
  <c r="AB64" i="2"/>
  <c r="AB60" i="2"/>
  <c r="AB46" i="2"/>
  <c r="AB65" i="2"/>
  <c r="AB47" i="2"/>
  <c r="AB61" i="2"/>
  <c r="AB133" i="2"/>
  <c r="AB148" i="2"/>
  <c r="AB141" i="2"/>
  <c r="AB125" i="2"/>
  <c r="AB49" i="2"/>
  <c r="AB55" i="2"/>
  <c r="AB111" i="2"/>
  <c r="AB25" i="2"/>
  <c r="AB50" i="2" s="1"/>
  <c r="AB95" i="2" s="1"/>
  <c r="AB96" i="2" s="1"/>
  <c r="AC5" i="2"/>
  <c r="Q15" i="15"/>
  <c r="R143" i="15"/>
  <c r="R149" i="15" s="1"/>
  <c r="O37" i="2"/>
  <c r="O127" i="2"/>
  <c r="P130" i="2"/>
  <c r="P37" i="2"/>
  <c r="S110" i="15"/>
  <c r="S112" i="15" s="1"/>
  <c r="S114" i="15" s="1"/>
  <c r="S115" i="15" s="1"/>
  <c r="S17" i="15"/>
  <c r="S18" i="15" s="1"/>
  <c r="AD156" i="15"/>
  <c r="AD42" i="15"/>
  <c r="AD163" i="15"/>
  <c r="S121" i="15"/>
  <c r="AE89" i="15"/>
  <c r="AE66" i="15" s="1"/>
  <c r="AE90" i="15"/>
  <c r="AF88" i="15" s="1"/>
  <c r="S108" i="15"/>
  <c r="AC80" i="15"/>
  <c r="AD79" i="15" s="1"/>
  <c r="AC38" i="15"/>
  <c r="AC160" i="15"/>
  <c r="S56" i="15"/>
  <c r="S132" i="15"/>
  <c r="S20" i="15"/>
  <c r="S21" i="15" s="1"/>
  <c r="AB40" i="15"/>
  <c r="AB85" i="15" s="1"/>
  <c r="AC84" i="15"/>
  <c r="AC83" i="15" s="1"/>
  <c r="AE91" i="15"/>
  <c r="Q126" i="2"/>
  <c r="Q143" i="2"/>
  <c r="Q149" i="2" s="1"/>
  <c r="Q41" i="2" s="1"/>
  <c r="R103" i="2"/>
  <c r="R104" i="2"/>
  <c r="R120" i="2" s="1"/>
  <c r="R54" i="2"/>
  <c r="R108" i="2"/>
  <c r="S100" i="2" s="1"/>
  <c r="T89" i="2"/>
  <c r="T66" i="2" s="1"/>
  <c r="T90" i="2"/>
  <c r="AE28" i="2"/>
  <c r="AE69" i="2" s="1"/>
  <c r="AA98" i="2" l="1"/>
  <c r="AB87" i="2"/>
  <c r="AB97" i="2"/>
  <c r="AB99" i="2" s="1"/>
  <c r="AC63" i="2"/>
  <c r="AC59" i="2"/>
  <c r="AC27" i="2"/>
  <c r="AC64" i="2"/>
  <c r="AC60" i="2"/>
  <c r="AC46" i="2"/>
  <c r="AC65" i="2"/>
  <c r="AC61" i="2"/>
  <c r="AC47" i="2"/>
  <c r="AC48" i="2"/>
  <c r="AC62" i="2"/>
  <c r="AC26" i="2"/>
  <c r="AC133" i="2"/>
  <c r="AC49" i="2"/>
  <c r="AC148" i="2"/>
  <c r="AC111" i="2"/>
  <c r="AD5" i="2"/>
  <c r="AC141" i="2"/>
  <c r="AC55" i="2"/>
  <c r="AC25" i="2"/>
  <c r="AC50" i="2" s="1"/>
  <c r="AC97" i="2" s="1"/>
  <c r="AC125" i="2"/>
  <c r="R153" i="15"/>
  <c r="R151" i="15"/>
  <c r="R41" i="15"/>
  <c r="R164" i="15" s="1"/>
  <c r="S116" i="15"/>
  <c r="Q130" i="2"/>
  <c r="T101" i="15"/>
  <c r="T100" i="15"/>
  <c r="S147" i="15"/>
  <c r="S134" i="15"/>
  <c r="S137" i="15" s="1"/>
  <c r="S140" i="15" s="1"/>
  <c r="S142" i="15" s="1"/>
  <c r="AD80" i="15"/>
  <c r="AD38" i="15"/>
  <c r="AD160" i="15"/>
  <c r="S126" i="15"/>
  <c r="S130" i="15" s="1"/>
  <c r="S124" i="15"/>
  <c r="AC40" i="15"/>
  <c r="AC85" i="15" s="1"/>
  <c r="AD84" i="15"/>
  <c r="AD83" i="15" s="1"/>
  <c r="S123" i="15"/>
  <c r="S129" i="15" s="1"/>
  <c r="AE32" i="15"/>
  <c r="AE92" i="15"/>
  <c r="AF92" i="15" s="1"/>
  <c r="AF89" i="15"/>
  <c r="AF66" i="15" s="1"/>
  <c r="AF90" i="15"/>
  <c r="AG88" i="15" s="1"/>
  <c r="Q127" i="2"/>
  <c r="Q37" i="2"/>
  <c r="Q124" i="2"/>
  <c r="Q116" i="2"/>
  <c r="Q151" i="2"/>
  <c r="Q153" i="2"/>
  <c r="R132" i="2"/>
  <c r="R134" i="2" s="1"/>
  <c r="R137" i="2" s="1"/>
  <c r="R162" i="2" s="1"/>
  <c r="R20" i="2"/>
  <c r="R21" i="2" s="1"/>
  <c r="R110" i="2"/>
  <c r="R17" i="2"/>
  <c r="R121" i="2"/>
  <c r="S103" i="2"/>
  <c r="S104" i="2"/>
  <c r="S120" i="2" s="1"/>
  <c r="S54" i="2"/>
  <c r="S101" i="2"/>
  <c r="S67" i="2" s="1"/>
  <c r="U88" i="2"/>
  <c r="T34" i="2"/>
  <c r="S106" i="2"/>
  <c r="AF28" i="2"/>
  <c r="AF69" i="2" s="1"/>
  <c r="AB98" i="2" l="1"/>
  <c r="AC87" i="2"/>
  <c r="AC95" i="2"/>
  <c r="AC96" i="2" s="1"/>
  <c r="AC99" i="2" s="1"/>
  <c r="AD64" i="2"/>
  <c r="AD60" i="2"/>
  <c r="AD46" i="2"/>
  <c r="AD65" i="2"/>
  <c r="AD61" i="2"/>
  <c r="AD47" i="2"/>
  <c r="AD62" i="2"/>
  <c r="AD48" i="2"/>
  <c r="AD26" i="2"/>
  <c r="AD27" i="2"/>
  <c r="AD59" i="2"/>
  <c r="AD63" i="2"/>
  <c r="AD133" i="2"/>
  <c r="AE5" i="2"/>
  <c r="AD125" i="2"/>
  <c r="AD148" i="2"/>
  <c r="AD111" i="2"/>
  <c r="AD141" i="2"/>
  <c r="AD55" i="2"/>
  <c r="AD49" i="2"/>
  <c r="AD25" i="2"/>
  <c r="AD50" i="2" s="1"/>
  <c r="AD87" i="2" s="1"/>
  <c r="R14" i="15"/>
  <c r="R167" i="15" s="1"/>
  <c r="R43" i="15"/>
  <c r="S143" i="15"/>
  <c r="S149" i="15" s="1"/>
  <c r="AD40" i="15"/>
  <c r="AD85" i="15" s="1"/>
  <c r="AG90" i="15"/>
  <c r="AH88" i="15" s="1"/>
  <c r="AG89" i="15"/>
  <c r="AG66" i="15" s="1"/>
  <c r="AE68" i="15"/>
  <c r="AE135" i="15"/>
  <c r="AE82" i="15"/>
  <c r="AE34" i="15"/>
  <c r="AE155" i="15"/>
  <c r="T67" i="15"/>
  <c r="T70" i="15" s="1"/>
  <c r="T107" i="15"/>
  <c r="AE79" i="15"/>
  <c r="AG92" i="15"/>
  <c r="S127" i="15"/>
  <c r="S37" i="15"/>
  <c r="S162" i="15"/>
  <c r="S152" i="15"/>
  <c r="T103" i="15"/>
  <c r="T104" i="15"/>
  <c r="T120" i="15" s="1"/>
  <c r="T54" i="15"/>
  <c r="T106" i="15"/>
  <c r="R152" i="2"/>
  <c r="S132" i="2"/>
  <c r="S134" i="2" s="1"/>
  <c r="S137" i="2" s="1"/>
  <c r="S162" i="2" s="1"/>
  <c r="S20" i="2"/>
  <c r="S21" i="2" s="1"/>
  <c r="R147" i="2"/>
  <c r="S110" i="2"/>
  <c r="S112" i="2" s="1"/>
  <c r="S123" i="2" s="1"/>
  <c r="S17" i="2"/>
  <c r="S121" i="2"/>
  <c r="R140" i="2"/>
  <c r="R142" i="2" s="1"/>
  <c r="R112" i="2"/>
  <c r="R123" i="2" s="1"/>
  <c r="S107" i="2"/>
  <c r="S108" i="2" s="1"/>
  <c r="T100" i="2" s="1"/>
  <c r="U89" i="2"/>
  <c r="U66" i="2" s="1"/>
  <c r="U90" i="2"/>
  <c r="AG28" i="2"/>
  <c r="AG69" i="2" s="1"/>
  <c r="AC98" i="2" l="1"/>
  <c r="AE65" i="2"/>
  <c r="AE61" i="2"/>
  <c r="AE47" i="2"/>
  <c r="AE62" i="2"/>
  <c r="AE48" i="2"/>
  <c r="AE26" i="2"/>
  <c r="AE63" i="2"/>
  <c r="AE59" i="2"/>
  <c r="AE27" i="2"/>
  <c r="AE64" i="2"/>
  <c r="AE46" i="2"/>
  <c r="AE60" i="2"/>
  <c r="AD97" i="2"/>
  <c r="AD95" i="2"/>
  <c r="AD96" i="2" s="1"/>
  <c r="AE133" i="2"/>
  <c r="AE55" i="2"/>
  <c r="AE125" i="2"/>
  <c r="AE141" i="2"/>
  <c r="AE111" i="2"/>
  <c r="AE148" i="2"/>
  <c r="AE49" i="2"/>
  <c r="AE25" i="2"/>
  <c r="AE50" i="2" s="1"/>
  <c r="AE97" i="2" s="1"/>
  <c r="AF5" i="2"/>
  <c r="R15" i="15"/>
  <c r="AH92" i="15"/>
  <c r="T121" i="15"/>
  <c r="AE84" i="15"/>
  <c r="AE83" i="15" s="1"/>
  <c r="AE39" i="15"/>
  <c r="AE161" i="15"/>
  <c r="T17" i="15"/>
  <c r="T18" i="15" s="1"/>
  <c r="T110" i="15"/>
  <c r="T112" i="15" s="1"/>
  <c r="T114" i="15" s="1"/>
  <c r="T115" i="15" s="1"/>
  <c r="AE80" i="15"/>
  <c r="AF79" i="15" s="1"/>
  <c r="AE38" i="15"/>
  <c r="AE160" i="15"/>
  <c r="T108" i="15"/>
  <c r="S151" i="15"/>
  <c r="S41" i="15"/>
  <c r="S164" i="15" s="1"/>
  <c r="S74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S153" i="15"/>
  <c r="T20" i="15"/>
  <c r="T21" i="15" s="1"/>
  <c r="T132" i="15"/>
  <c r="T56" i="15"/>
  <c r="AE156" i="15"/>
  <c r="AF155" i="15" s="1"/>
  <c r="AE42" i="15"/>
  <c r="AE163" i="15"/>
  <c r="AH90" i="15"/>
  <c r="AI88" i="15" s="1"/>
  <c r="AH89" i="15"/>
  <c r="AH66" i="15" s="1"/>
  <c r="R143" i="2"/>
  <c r="R149" i="2" s="1"/>
  <c r="R151" i="2" s="1"/>
  <c r="S147" i="2"/>
  <c r="S152" i="2"/>
  <c r="R129" i="2"/>
  <c r="S129" i="2" s="1"/>
  <c r="S140" i="2"/>
  <c r="S142" i="2" s="1"/>
  <c r="S114" i="2"/>
  <c r="S115" i="2" s="1"/>
  <c r="R114" i="2"/>
  <c r="R115" i="2" s="1"/>
  <c r="T103" i="2"/>
  <c r="T104" i="2"/>
  <c r="T120" i="2" s="1"/>
  <c r="T54" i="2"/>
  <c r="T101" i="2"/>
  <c r="V88" i="2"/>
  <c r="U34" i="2"/>
  <c r="T106" i="2"/>
  <c r="AH28" i="2"/>
  <c r="AH69" i="2" s="1"/>
  <c r="AF62" i="2" l="1"/>
  <c r="AF48" i="2"/>
  <c r="AF26" i="2"/>
  <c r="AF65" i="2"/>
  <c r="AF63" i="2"/>
  <c r="AF59" i="2"/>
  <c r="AF27" i="2"/>
  <c r="AF64" i="2"/>
  <c r="AF60" i="2"/>
  <c r="AF46" i="2"/>
  <c r="AF47" i="2"/>
  <c r="AF61" i="2"/>
  <c r="AD99" i="2"/>
  <c r="AD98" i="2"/>
  <c r="AF133" i="2"/>
  <c r="AF125" i="2"/>
  <c r="AF49" i="2"/>
  <c r="AF55" i="2"/>
  <c r="AF148" i="2"/>
  <c r="AF141" i="2"/>
  <c r="AG5" i="2"/>
  <c r="AF111" i="2"/>
  <c r="AF25" i="2"/>
  <c r="AF50" i="2" s="1"/>
  <c r="AF97" i="2" s="1"/>
  <c r="AE87" i="2"/>
  <c r="AE95" i="2"/>
  <c r="AE96" i="2" s="1"/>
  <c r="AE98" i="2" s="1"/>
  <c r="T116" i="15"/>
  <c r="S14" i="15"/>
  <c r="S167" i="15" s="1"/>
  <c r="AI92" i="15"/>
  <c r="AF80" i="15"/>
  <c r="AG79" i="15" s="1"/>
  <c r="AF38" i="15"/>
  <c r="AF160" i="15"/>
  <c r="S43" i="15"/>
  <c r="T134" i="15"/>
  <c r="T137" i="15" s="1"/>
  <c r="T140" i="15" s="1"/>
  <c r="T142" i="15" s="1"/>
  <c r="T147" i="15"/>
  <c r="U101" i="15"/>
  <c r="U100" i="15"/>
  <c r="AE40" i="15"/>
  <c r="AE85" i="15" s="1"/>
  <c r="AF84" i="15"/>
  <c r="AF83" i="15" s="1"/>
  <c r="T124" i="15"/>
  <c r="T126" i="15"/>
  <c r="T130" i="15" s="1"/>
  <c r="AI89" i="15"/>
  <c r="AI66" i="15" s="1"/>
  <c r="AI90" i="15"/>
  <c r="AJ88" i="15" s="1"/>
  <c r="AF156" i="15"/>
  <c r="AG155" i="15" s="1"/>
  <c r="AF42" i="15"/>
  <c r="AF163" i="15"/>
  <c r="T123" i="15"/>
  <c r="T129" i="15" s="1"/>
  <c r="R124" i="2"/>
  <c r="S116" i="2"/>
  <c r="S143" i="2"/>
  <c r="S149" i="2" s="1"/>
  <c r="S41" i="2" s="1"/>
  <c r="R41" i="2"/>
  <c r="R153" i="2"/>
  <c r="T132" i="2"/>
  <c r="T134" i="2" s="1"/>
  <c r="T137" i="2" s="1"/>
  <c r="T162" i="2" s="1"/>
  <c r="T20" i="2"/>
  <c r="T21" i="2" s="1"/>
  <c r="T17" i="2"/>
  <c r="T121" i="2"/>
  <c r="T110" i="2"/>
  <c r="T107" i="2"/>
  <c r="T108" i="2" s="1"/>
  <c r="T67" i="2"/>
  <c r="V89" i="2"/>
  <c r="V66" i="2" s="1"/>
  <c r="V90" i="2"/>
  <c r="AI28" i="2"/>
  <c r="AI69" i="2" s="1"/>
  <c r="AJ28" i="2"/>
  <c r="AJ69" i="2" s="1"/>
  <c r="AG63" i="2" l="1"/>
  <c r="AG59" i="2"/>
  <c r="AG27" i="2"/>
  <c r="AG64" i="2"/>
  <c r="AG60" i="2"/>
  <c r="AG46" i="2"/>
  <c r="AG65" i="2"/>
  <c r="AG61" i="2"/>
  <c r="AG47" i="2"/>
  <c r="AG48" i="2"/>
  <c r="AG62" i="2"/>
  <c r="AG26" i="2"/>
  <c r="AE99" i="2"/>
  <c r="AF95" i="2"/>
  <c r="AF96" i="2" s="1"/>
  <c r="AF99" i="2" s="1"/>
  <c r="AF87" i="2"/>
  <c r="AG133" i="2"/>
  <c r="AG125" i="2"/>
  <c r="AG141" i="2"/>
  <c r="AG49" i="2"/>
  <c r="AG25" i="2"/>
  <c r="AG50" i="2" s="1"/>
  <c r="AG111" i="2"/>
  <c r="AG148" i="2"/>
  <c r="AG55" i="2"/>
  <c r="AH5" i="2"/>
  <c r="T143" i="15"/>
  <c r="T149" i="15" s="1"/>
  <c r="S15" i="15"/>
  <c r="AJ89" i="15"/>
  <c r="AJ66" i="15" s="1"/>
  <c r="AJ90" i="15"/>
  <c r="AK88" i="15" s="1"/>
  <c r="AF40" i="15"/>
  <c r="AF85" i="15" s="1"/>
  <c r="AG84" i="15"/>
  <c r="AG83" i="15" s="1"/>
  <c r="AG156" i="15"/>
  <c r="AH155" i="15" s="1"/>
  <c r="AG42" i="15"/>
  <c r="AG163" i="15"/>
  <c r="T127" i="15"/>
  <c r="T37" i="15"/>
  <c r="U103" i="15"/>
  <c r="U104" i="15"/>
  <c r="U120" i="15" s="1"/>
  <c r="U54" i="15"/>
  <c r="U106" i="15"/>
  <c r="T162" i="15"/>
  <c r="T152" i="15"/>
  <c r="U67" i="15"/>
  <c r="U70" i="15" s="1"/>
  <c r="U107" i="15"/>
  <c r="AG80" i="15"/>
  <c r="AH79" i="15" s="1"/>
  <c r="AG38" i="15"/>
  <c r="AG160" i="15"/>
  <c r="AJ92" i="15"/>
  <c r="S124" i="2"/>
  <c r="R116" i="2"/>
  <c r="R126" i="2"/>
  <c r="S126" i="2"/>
  <c r="S127" i="2" s="1"/>
  <c r="S151" i="2"/>
  <c r="S153" i="2"/>
  <c r="T152" i="2"/>
  <c r="T147" i="2"/>
  <c r="T140" i="2"/>
  <c r="T142" i="2" s="1"/>
  <c r="T112" i="2"/>
  <c r="T123" i="2" s="1"/>
  <c r="W88" i="2"/>
  <c r="V34" i="2"/>
  <c r="U100" i="2"/>
  <c r="U101" i="2"/>
  <c r="U67" i="2" s="1"/>
  <c r="AG87" i="2" l="1"/>
  <c r="AH64" i="2"/>
  <c r="AH60" i="2"/>
  <c r="AH46" i="2"/>
  <c r="AH65" i="2"/>
  <c r="AH61" i="2"/>
  <c r="AH47" i="2"/>
  <c r="AH62" i="2"/>
  <c r="AH48" i="2"/>
  <c r="AH26" i="2"/>
  <c r="AH59" i="2"/>
  <c r="AH63" i="2"/>
  <c r="AH27" i="2"/>
  <c r="AF98" i="2"/>
  <c r="AG97" i="2"/>
  <c r="AG95" i="2"/>
  <c r="AG96" i="2" s="1"/>
  <c r="AH133" i="2"/>
  <c r="AH111" i="2"/>
  <c r="AH55" i="2"/>
  <c r="AH49" i="2"/>
  <c r="AH25" i="2"/>
  <c r="AH50" i="2" s="1"/>
  <c r="AH95" i="2" s="1"/>
  <c r="AH96" i="2" s="1"/>
  <c r="AI5" i="2"/>
  <c r="AH148" i="2"/>
  <c r="AH125" i="2"/>
  <c r="AH141" i="2"/>
  <c r="AK92" i="15"/>
  <c r="R127" i="2"/>
  <c r="R130" i="2"/>
  <c r="S130" i="2" s="1"/>
  <c r="R37" i="2"/>
  <c r="AH80" i="15"/>
  <c r="AI79" i="15" s="1"/>
  <c r="AH38" i="15"/>
  <c r="AH160" i="15"/>
  <c r="U121" i="15"/>
  <c r="T151" i="15"/>
  <c r="T41" i="15"/>
  <c r="T164" i="15" s="1"/>
  <c r="T153" i="15"/>
  <c r="U110" i="15"/>
  <c r="U112" i="15" s="1"/>
  <c r="U114" i="15" s="1"/>
  <c r="U115" i="15" s="1"/>
  <c r="U17" i="15"/>
  <c r="U18" i="15" s="1"/>
  <c r="AK90" i="15"/>
  <c r="AL88" i="15" s="1"/>
  <c r="AK89" i="15"/>
  <c r="AK66" i="15" s="1"/>
  <c r="U108" i="15"/>
  <c r="AH156" i="15"/>
  <c r="AI155" i="15" s="1"/>
  <c r="AH42" i="15"/>
  <c r="AH163" i="15"/>
  <c r="U132" i="15"/>
  <c r="U56" i="15"/>
  <c r="U20" i="15"/>
  <c r="U21" i="15" s="1"/>
  <c r="AG40" i="15"/>
  <c r="AG85" i="15" s="1"/>
  <c r="AH84" i="15"/>
  <c r="AH83" i="15" s="1"/>
  <c r="S37" i="2"/>
  <c r="T143" i="2"/>
  <c r="T149" i="2" s="1"/>
  <c r="T129" i="2"/>
  <c r="T114" i="2"/>
  <c r="T115" i="2" s="1"/>
  <c r="U103" i="2"/>
  <c r="U104" i="2"/>
  <c r="U54" i="2"/>
  <c r="W89" i="2"/>
  <c r="W66" i="2" s="1"/>
  <c r="W90" i="2"/>
  <c r="U106" i="2"/>
  <c r="U107" i="2"/>
  <c r="AI65" i="2" l="1"/>
  <c r="AI61" i="2"/>
  <c r="AI47" i="2"/>
  <c r="AI62" i="2"/>
  <c r="AI48" i="2"/>
  <c r="AI26" i="2"/>
  <c r="AI63" i="2"/>
  <c r="AI59" i="2"/>
  <c r="AI27" i="2"/>
  <c r="AI64" i="2"/>
  <c r="AI60" i="2"/>
  <c r="AI46" i="2"/>
  <c r="AG99" i="2"/>
  <c r="AH97" i="2"/>
  <c r="AH98" i="2" s="1"/>
  <c r="AG98" i="2"/>
  <c r="AI133" i="2"/>
  <c r="AI148" i="2"/>
  <c r="AI49" i="2"/>
  <c r="AI55" i="2"/>
  <c r="AI141" i="2"/>
  <c r="AI125" i="2"/>
  <c r="AI111" i="2"/>
  <c r="AI25" i="2"/>
  <c r="AI50" i="2" s="1"/>
  <c r="AI97" i="2" s="1"/>
  <c r="AJ5" i="2"/>
  <c r="AH87" i="2"/>
  <c r="U116" i="15"/>
  <c r="T14" i="15"/>
  <c r="T167" i="15" s="1"/>
  <c r="AH40" i="15"/>
  <c r="AH85" i="15" s="1"/>
  <c r="AI84" i="15"/>
  <c r="AI83" i="15" s="1"/>
  <c r="T43" i="15"/>
  <c r="AL89" i="15"/>
  <c r="AL66" i="15" s="1"/>
  <c r="AL90" i="15"/>
  <c r="AM88" i="15" s="1"/>
  <c r="AL92" i="15"/>
  <c r="U124" i="15"/>
  <c r="U126" i="15"/>
  <c r="U130" i="15" s="1"/>
  <c r="U147" i="15"/>
  <c r="U134" i="15"/>
  <c r="U137" i="15" s="1"/>
  <c r="U140" i="15" s="1"/>
  <c r="U142" i="15" s="1"/>
  <c r="AI156" i="15"/>
  <c r="AJ155" i="15" s="1"/>
  <c r="AI42" i="15"/>
  <c r="AI163" i="15"/>
  <c r="V100" i="15"/>
  <c r="V101" i="15"/>
  <c r="U123" i="15"/>
  <c r="U129" i="15" s="1"/>
  <c r="AI80" i="15"/>
  <c r="AJ79" i="15" s="1"/>
  <c r="AI38" i="15"/>
  <c r="AI160" i="15"/>
  <c r="T124" i="2"/>
  <c r="T153" i="2"/>
  <c r="T151" i="2"/>
  <c r="T41" i="2"/>
  <c r="U132" i="2"/>
  <c r="U134" i="2" s="1"/>
  <c r="U20" i="2"/>
  <c r="U21" i="2" s="1"/>
  <c r="U110" i="2"/>
  <c r="U112" i="2" s="1"/>
  <c r="U17" i="2"/>
  <c r="AI95" i="2"/>
  <c r="AI96" i="2" s="1"/>
  <c r="X88" i="2"/>
  <c r="W34" i="2"/>
  <c r="U108" i="2"/>
  <c r="AJ62" i="2" l="1"/>
  <c r="AJ48" i="2"/>
  <c r="AJ26" i="2"/>
  <c r="AJ63" i="2"/>
  <c r="AJ59" i="2"/>
  <c r="AJ27" i="2"/>
  <c r="AJ64" i="2"/>
  <c r="AJ60" i="2"/>
  <c r="AJ46" i="2"/>
  <c r="AJ65" i="2"/>
  <c r="AJ61" i="2"/>
  <c r="AJ47" i="2"/>
  <c r="AI99" i="2"/>
  <c r="AH99" i="2"/>
  <c r="AI87" i="2"/>
  <c r="AJ133" i="2"/>
  <c r="AJ49" i="2"/>
  <c r="AJ55" i="2"/>
  <c r="AJ148" i="2"/>
  <c r="AJ111" i="2"/>
  <c r="AJ25" i="2"/>
  <c r="AJ50" i="2" s="1"/>
  <c r="AJ87" i="2" s="1"/>
  <c r="AJ125" i="2"/>
  <c r="AK5" i="2"/>
  <c r="AJ141" i="2"/>
  <c r="U143" i="15"/>
  <c r="U149" i="15" s="1"/>
  <c r="T15" i="15"/>
  <c r="AM92" i="15"/>
  <c r="V67" i="15"/>
  <c r="V70" i="15" s="1"/>
  <c r="V107" i="15"/>
  <c r="AJ156" i="15"/>
  <c r="AK155" i="15" s="1"/>
  <c r="AJ42" i="15"/>
  <c r="AJ163" i="15"/>
  <c r="U127" i="15"/>
  <c r="U37" i="15"/>
  <c r="AM89" i="15"/>
  <c r="AM66" i="15" s="1"/>
  <c r="AM90" i="15"/>
  <c r="AI40" i="15"/>
  <c r="AI85" i="15" s="1"/>
  <c r="AJ84" i="15"/>
  <c r="AJ83" i="15" s="1"/>
  <c r="AJ80" i="15"/>
  <c r="AK79" i="15" s="1"/>
  <c r="AJ38" i="15"/>
  <c r="AJ160" i="15"/>
  <c r="V103" i="15"/>
  <c r="V104" i="15"/>
  <c r="V120" i="15" s="1"/>
  <c r="V54" i="15"/>
  <c r="V106" i="15"/>
  <c r="U162" i="15"/>
  <c r="U152" i="15"/>
  <c r="T126" i="2"/>
  <c r="T116" i="2"/>
  <c r="U147" i="2"/>
  <c r="U114" i="2"/>
  <c r="U115" i="2" s="1"/>
  <c r="X89" i="2"/>
  <c r="X66" i="2" s="1"/>
  <c r="X90" i="2"/>
  <c r="AI98" i="2"/>
  <c r="V100" i="2"/>
  <c r="V101" i="2"/>
  <c r="V67" i="2" s="1"/>
  <c r="AK63" i="2" l="1"/>
  <c r="AK59" i="2"/>
  <c r="AK27" i="2"/>
  <c r="AK64" i="2"/>
  <c r="AK60" i="2"/>
  <c r="AK46" i="2"/>
  <c r="AK65" i="2"/>
  <c r="AK61" i="2"/>
  <c r="AK47" i="2"/>
  <c r="AK26" i="2"/>
  <c r="AK48" i="2"/>
  <c r="AK62" i="2"/>
  <c r="AK133" i="2"/>
  <c r="AK148" i="2"/>
  <c r="AK111" i="2"/>
  <c r="AK125" i="2"/>
  <c r="AK55" i="2"/>
  <c r="AK49" i="2"/>
  <c r="AK25" i="2"/>
  <c r="AK50" i="2" s="1"/>
  <c r="AL5" i="2"/>
  <c r="AK141" i="2"/>
  <c r="AJ97" i="2"/>
  <c r="AJ95" i="2"/>
  <c r="AJ96" i="2" s="1"/>
  <c r="T127" i="2"/>
  <c r="T130" i="2"/>
  <c r="AK80" i="15"/>
  <c r="AL79" i="15" s="1"/>
  <c r="AK38" i="15"/>
  <c r="AK160" i="15"/>
  <c r="V110" i="15"/>
  <c r="V112" i="15" s="1"/>
  <c r="V114" i="15" s="1"/>
  <c r="V115" i="15" s="1"/>
  <c r="V17" i="15"/>
  <c r="V18" i="15" s="1"/>
  <c r="AJ40" i="15"/>
  <c r="AJ85" i="15" s="1"/>
  <c r="AK84" i="15"/>
  <c r="AK83" i="15" s="1"/>
  <c r="AK156" i="15"/>
  <c r="AL155" i="15" s="1"/>
  <c r="AK42" i="15"/>
  <c r="AK163" i="15"/>
  <c r="V121" i="15"/>
  <c r="V108" i="15"/>
  <c r="U151" i="15"/>
  <c r="U41" i="15"/>
  <c r="U164" i="15" s="1"/>
  <c r="U153" i="15"/>
  <c r="V20" i="15"/>
  <c r="V21" i="15" s="1"/>
  <c r="V132" i="15"/>
  <c r="V56" i="15"/>
  <c r="T37" i="2"/>
  <c r="U116" i="2"/>
  <c r="V103" i="2"/>
  <c r="V104" i="2"/>
  <c r="V120" i="2" s="1"/>
  <c r="V54" i="2"/>
  <c r="Y88" i="2"/>
  <c r="X34" i="2"/>
  <c r="V106" i="2"/>
  <c r="V107" i="2"/>
  <c r="AK95" i="2" l="1"/>
  <c r="AK96" i="2" s="1"/>
  <c r="AM5" i="2"/>
  <c r="AM111" i="2" s="1"/>
  <c r="AL64" i="2"/>
  <c r="AL60" i="2"/>
  <c r="AL46" i="2"/>
  <c r="AL65" i="2"/>
  <c r="AL61" i="2"/>
  <c r="AL47" i="2"/>
  <c r="AL62" i="2"/>
  <c r="AL48" i="2"/>
  <c r="AL26" i="2"/>
  <c r="AL27" i="2"/>
  <c r="AL59" i="2"/>
  <c r="AL63" i="2"/>
  <c r="AK97" i="2"/>
  <c r="AK87" i="2"/>
  <c r="AJ98" i="2"/>
  <c r="AM133" i="2"/>
  <c r="AM49" i="2"/>
  <c r="AM148" i="2"/>
  <c r="AJ99" i="2"/>
  <c r="AM125" i="2"/>
  <c r="AM55" i="2"/>
  <c r="AL133" i="2"/>
  <c r="AL148" i="2"/>
  <c r="AL111" i="2"/>
  <c r="AL141" i="2"/>
  <c r="AL55" i="2"/>
  <c r="AL25" i="2"/>
  <c r="AL50" i="2" s="1"/>
  <c r="AL97" i="2" s="1"/>
  <c r="AL125" i="2"/>
  <c r="AL49" i="2"/>
  <c r="V116" i="15"/>
  <c r="W100" i="15"/>
  <c r="W101" i="15"/>
  <c r="AK40" i="15"/>
  <c r="AK85" i="15" s="1"/>
  <c r="AL84" i="15"/>
  <c r="AL83" i="15" s="1"/>
  <c r="V123" i="15"/>
  <c r="V129" i="15" s="1"/>
  <c r="AL156" i="15"/>
  <c r="AM155" i="15" s="1"/>
  <c r="AL42" i="15"/>
  <c r="AL163" i="15"/>
  <c r="V124" i="15"/>
  <c r="U14" i="15"/>
  <c r="V147" i="15"/>
  <c r="V134" i="15"/>
  <c r="V137" i="15" s="1"/>
  <c r="V140" i="15" s="1"/>
  <c r="V142" i="15" s="1"/>
  <c r="U43" i="15"/>
  <c r="AL80" i="15"/>
  <c r="AM79" i="15" s="1"/>
  <c r="AL38" i="15"/>
  <c r="AL160" i="15"/>
  <c r="V132" i="2"/>
  <c r="V134" i="2" s="1"/>
  <c r="V137" i="2" s="1"/>
  <c r="V162" i="2" s="1"/>
  <c r="V20" i="2"/>
  <c r="V21" i="2" s="1"/>
  <c r="V17" i="2"/>
  <c r="V121" i="2"/>
  <c r="AL95" i="2"/>
  <c r="AL96" i="2" s="1"/>
  <c r="V110" i="2"/>
  <c r="Y89" i="2"/>
  <c r="Y66" i="2" s="1"/>
  <c r="Y90" i="2"/>
  <c r="V108" i="2"/>
  <c r="AL87" i="2" l="1"/>
  <c r="AM141" i="2"/>
  <c r="AK99" i="2"/>
  <c r="AM25" i="2"/>
  <c r="AM82" i="2" s="1"/>
  <c r="AM65" i="2"/>
  <c r="AM61" i="2"/>
  <c r="AM47" i="2"/>
  <c r="AM64" i="2"/>
  <c r="AM62" i="2"/>
  <c r="AM48" i="2"/>
  <c r="AM26" i="2"/>
  <c r="AM63" i="2"/>
  <c r="AM59" i="2"/>
  <c r="AM27" i="2"/>
  <c r="AM46" i="2"/>
  <c r="AM60" i="2"/>
  <c r="AK98" i="2"/>
  <c r="AL98" i="2"/>
  <c r="V143" i="15"/>
  <c r="V149" i="15" s="1"/>
  <c r="V126" i="15"/>
  <c r="V130" i="15" s="1"/>
  <c r="AM156" i="15"/>
  <c r="AM42" i="15"/>
  <c r="AM163" i="15"/>
  <c r="W67" i="15"/>
  <c r="W70" i="15" s="1"/>
  <c r="W107" i="15"/>
  <c r="AM80" i="15"/>
  <c r="AM38" i="15"/>
  <c r="AM160" i="15"/>
  <c r="V162" i="15"/>
  <c r="V152" i="15"/>
  <c r="U167" i="15"/>
  <c r="U15" i="15"/>
  <c r="W104" i="15"/>
  <c r="W120" i="15" s="1"/>
  <c r="W103" i="15"/>
  <c r="W54" i="15"/>
  <c r="W106" i="15"/>
  <c r="AL40" i="15"/>
  <c r="AL85" i="15" s="1"/>
  <c r="AM84" i="15"/>
  <c r="AM83" i="15" s="1"/>
  <c r="V147" i="2"/>
  <c r="V140" i="2"/>
  <c r="V142" i="2" s="1"/>
  <c r="AL99" i="2"/>
  <c r="V112" i="2"/>
  <c r="V123" i="2" s="1"/>
  <c r="Z88" i="2"/>
  <c r="Y34" i="2"/>
  <c r="W100" i="2"/>
  <c r="W101" i="2"/>
  <c r="W67" i="2" s="1"/>
  <c r="AM50" i="2" l="1"/>
  <c r="AM97" i="2" s="1"/>
  <c r="AM34" i="2"/>
  <c r="AM161" i="2"/>
  <c r="AM39" i="2"/>
  <c r="V37" i="15"/>
  <c r="V127" i="15"/>
  <c r="AM40" i="15"/>
  <c r="AM85" i="15" s="1"/>
  <c r="N19" i="14" s="1"/>
  <c r="N18" i="14"/>
  <c r="V151" i="15"/>
  <c r="V41" i="15"/>
  <c r="V164" i="15" s="1"/>
  <c r="V153" i="15"/>
  <c r="W108" i="15"/>
  <c r="W56" i="15"/>
  <c r="W20" i="15"/>
  <c r="W21" i="15" s="1"/>
  <c r="W132" i="15"/>
  <c r="W110" i="15"/>
  <c r="W112" i="15" s="1"/>
  <c r="W114" i="15" s="1"/>
  <c r="W115" i="15" s="1"/>
  <c r="W17" i="15"/>
  <c r="W18" i="15" s="1"/>
  <c r="W121" i="15"/>
  <c r="V143" i="2"/>
  <c r="V149" i="2" s="1"/>
  <c r="V151" i="2" s="1"/>
  <c r="V114" i="2"/>
  <c r="V115" i="2" s="1"/>
  <c r="W103" i="2"/>
  <c r="W104" i="2"/>
  <c r="W120" i="2" s="1"/>
  <c r="W54" i="2"/>
  <c r="Z89" i="2"/>
  <c r="Z66" i="2" s="1"/>
  <c r="Z90" i="2"/>
  <c r="W106" i="2"/>
  <c r="W107" i="2"/>
  <c r="AM95" i="2" l="1"/>
  <c r="AM96" i="2" s="1"/>
  <c r="AM99" i="2" s="1"/>
  <c r="AM87" i="2"/>
  <c r="V43" i="15"/>
  <c r="W116" i="15"/>
  <c r="V14" i="15"/>
  <c r="V167" i="15" s="1"/>
  <c r="W123" i="15"/>
  <c r="W129" i="15" s="1"/>
  <c r="W147" i="15"/>
  <c r="W134" i="15"/>
  <c r="W137" i="15" s="1"/>
  <c r="W140" i="15" s="1"/>
  <c r="W142" i="15" s="1"/>
  <c r="W126" i="15"/>
  <c r="W130" i="15" s="1"/>
  <c r="W124" i="15"/>
  <c r="X101" i="15"/>
  <c r="X100" i="15"/>
  <c r="V124" i="2"/>
  <c r="V41" i="2"/>
  <c r="W132" i="2"/>
  <c r="W134" i="2" s="1"/>
  <c r="W137" i="2" s="1"/>
  <c r="W162" i="2" s="1"/>
  <c r="W20" i="2"/>
  <c r="W21" i="2" s="1"/>
  <c r="W110" i="2"/>
  <c r="W112" i="2" s="1"/>
  <c r="W123" i="2" s="1"/>
  <c r="W17" i="2"/>
  <c r="W121" i="2"/>
  <c r="AA88" i="2"/>
  <c r="Z34" i="2"/>
  <c r="W108" i="2"/>
  <c r="AM98" i="2" l="1"/>
  <c r="W143" i="15"/>
  <c r="W149" i="15" s="1"/>
  <c r="V15" i="15"/>
  <c r="X103" i="15"/>
  <c r="X104" i="15"/>
  <c r="X120" i="15" s="1"/>
  <c r="X54" i="15"/>
  <c r="X106" i="15"/>
  <c r="X67" i="15"/>
  <c r="X70" i="15" s="1"/>
  <c r="X107" i="15"/>
  <c r="W127" i="15"/>
  <c r="W37" i="15"/>
  <c r="W162" i="15"/>
  <c r="W152" i="15"/>
  <c r="V126" i="2"/>
  <c r="V127" i="2" s="1"/>
  <c r="V116" i="2"/>
  <c r="W147" i="2"/>
  <c r="W140" i="2"/>
  <c r="W142" i="2" s="1"/>
  <c r="W114" i="2"/>
  <c r="W115" i="2" s="1"/>
  <c r="AA89" i="2"/>
  <c r="AA66" i="2" s="1"/>
  <c r="AA90" i="2"/>
  <c r="X100" i="2"/>
  <c r="X101" i="2"/>
  <c r="X67" i="2" s="1"/>
  <c r="X132" i="15" l="1"/>
  <c r="X56" i="15"/>
  <c r="X20" i="15"/>
  <c r="X21" i="15" s="1"/>
  <c r="W151" i="15"/>
  <c r="W41" i="15"/>
  <c r="W164" i="15" s="1"/>
  <c r="W153" i="15"/>
  <c r="X121" i="15"/>
  <c r="X108" i="15"/>
  <c r="X110" i="15"/>
  <c r="X112" i="15" s="1"/>
  <c r="X114" i="15" s="1"/>
  <c r="X115" i="15" s="1"/>
  <c r="X17" i="15"/>
  <c r="X18" i="15" s="1"/>
  <c r="V37" i="2"/>
  <c r="W116" i="2"/>
  <c r="W143" i="2"/>
  <c r="W149" i="2" s="1"/>
  <c r="W151" i="2" s="1"/>
  <c r="X103" i="2"/>
  <c r="X104" i="2"/>
  <c r="X120" i="2" s="1"/>
  <c r="X54" i="2"/>
  <c r="AB88" i="2"/>
  <c r="AA34" i="2"/>
  <c r="X106" i="2"/>
  <c r="X107" i="2"/>
  <c r="X116" i="15" l="1"/>
  <c r="X123" i="15"/>
  <c r="X129" i="15" s="1"/>
  <c r="W14" i="15"/>
  <c r="W167" i="15" s="1"/>
  <c r="Y101" i="15"/>
  <c r="Y100" i="15"/>
  <c r="X134" i="15"/>
  <c r="X137" i="15" s="1"/>
  <c r="X147" i="15"/>
  <c r="W43" i="15"/>
  <c r="W126" i="2"/>
  <c r="W127" i="2" s="1"/>
  <c r="W124" i="2"/>
  <c r="W41" i="2"/>
  <c r="X132" i="2"/>
  <c r="X134" i="2" s="1"/>
  <c r="X137" i="2" s="1"/>
  <c r="X162" i="2" s="1"/>
  <c r="X20" i="2"/>
  <c r="X21" i="2" s="1"/>
  <c r="X110" i="2"/>
  <c r="X112" i="2" s="1"/>
  <c r="X123" i="2" s="1"/>
  <c r="X17" i="2"/>
  <c r="X121" i="2"/>
  <c r="AB89" i="2"/>
  <c r="AB66" i="2" s="1"/>
  <c r="AB90" i="2"/>
  <c r="X108" i="2"/>
  <c r="X126" i="15" l="1"/>
  <c r="X130" i="15" s="1"/>
  <c r="X124" i="15"/>
  <c r="W15" i="15"/>
  <c r="X162" i="15"/>
  <c r="X152" i="15"/>
  <c r="X140" i="15"/>
  <c r="X142" i="15" s="1"/>
  <c r="Y103" i="15"/>
  <c r="Y104" i="15"/>
  <c r="Y120" i="15" s="1"/>
  <c r="Y54" i="15"/>
  <c r="Y106" i="15"/>
  <c r="Y67" i="15"/>
  <c r="Y70" i="15" s="1"/>
  <c r="Y107" i="15"/>
  <c r="W37" i="2"/>
  <c r="X147" i="2"/>
  <c r="X140" i="2"/>
  <c r="X142" i="2" s="1"/>
  <c r="X114" i="2"/>
  <c r="X115" i="2" s="1"/>
  <c r="AC88" i="2"/>
  <c r="AB34" i="2"/>
  <c r="Y100" i="2"/>
  <c r="Y101" i="2"/>
  <c r="Y67" i="2" s="1"/>
  <c r="X37" i="15" l="1"/>
  <c r="X143" i="15"/>
  <c r="X149" i="15" s="1"/>
  <c r="X127" i="15"/>
  <c r="Y121" i="15"/>
  <c r="Y17" i="15"/>
  <c r="Y18" i="15" s="1"/>
  <c r="Y110" i="15"/>
  <c r="Y112" i="15" s="1"/>
  <c r="Y114" i="15" s="1"/>
  <c r="Y115" i="15" s="1"/>
  <c r="Y108" i="15"/>
  <c r="Y20" i="15"/>
  <c r="Y21" i="15" s="1"/>
  <c r="Y56" i="15"/>
  <c r="Y132" i="15"/>
  <c r="X116" i="2"/>
  <c r="X143" i="2"/>
  <c r="X149" i="2" s="1"/>
  <c r="X41" i="2" s="1"/>
  <c r="Y103" i="2"/>
  <c r="Y104" i="2"/>
  <c r="Y120" i="2" s="1"/>
  <c r="Y54" i="2"/>
  <c r="AC89" i="2"/>
  <c r="AC66" i="2" s="1"/>
  <c r="AC90" i="2"/>
  <c r="Y106" i="2"/>
  <c r="Y107" i="2"/>
  <c r="X41" i="15" l="1"/>
  <c r="X164" i="15" s="1"/>
  <c r="X153" i="15"/>
  <c r="X151" i="15"/>
  <c r="Y116" i="15"/>
  <c r="Y147" i="15"/>
  <c r="Y134" i="15"/>
  <c r="Y137" i="15" s="1"/>
  <c r="Z100" i="15"/>
  <c r="Z101" i="15"/>
  <c r="Y123" i="15"/>
  <c r="Y129" i="15" s="1"/>
  <c r="X126" i="2"/>
  <c r="X127" i="2" s="1"/>
  <c r="X124" i="2"/>
  <c r="X151" i="2"/>
  <c r="Y132" i="2"/>
  <c r="Y134" i="2" s="1"/>
  <c r="Y137" i="2" s="1"/>
  <c r="Y162" i="2" s="1"/>
  <c r="Y20" i="2"/>
  <c r="Y21" i="2" s="1"/>
  <c r="Y110" i="2"/>
  <c r="Y112" i="2" s="1"/>
  <c r="Y123" i="2" s="1"/>
  <c r="Y17" i="2"/>
  <c r="Y121" i="2"/>
  <c r="AD88" i="2"/>
  <c r="AC34" i="2"/>
  <c r="Y108" i="2"/>
  <c r="X14" i="15" l="1"/>
  <c r="X15" i="15" s="1"/>
  <c r="X43" i="15"/>
  <c r="Y124" i="15"/>
  <c r="Y126" i="15"/>
  <c r="Y130" i="15" s="1"/>
  <c r="X37" i="2"/>
  <c r="Z103" i="15"/>
  <c r="Z104" i="15"/>
  <c r="Z120" i="15" s="1"/>
  <c r="Z54" i="15"/>
  <c r="Z106" i="15"/>
  <c r="Y162" i="15"/>
  <c r="Y152" i="15"/>
  <c r="Y140" i="15"/>
  <c r="Y142" i="15" s="1"/>
  <c r="Z67" i="15"/>
  <c r="Z70" i="15" s="1"/>
  <c r="Z107" i="15"/>
  <c r="Y147" i="2"/>
  <c r="Y140" i="2"/>
  <c r="Y142" i="2" s="1"/>
  <c r="Y114" i="2"/>
  <c r="Y115" i="2" s="1"/>
  <c r="AD90" i="2"/>
  <c r="AD89" i="2"/>
  <c r="AD66" i="2" s="1"/>
  <c r="Z100" i="2"/>
  <c r="Z101" i="2"/>
  <c r="Z67" i="2" s="1"/>
  <c r="X167" i="15" l="1"/>
  <c r="Y143" i="15"/>
  <c r="Y149" i="15" s="1"/>
  <c r="Y37" i="15"/>
  <c r="Y127" i="15"/>
  <c r="Z121" i="15"/>
  <c r="Z110" i="15"/>
  <c r="Z112" i="15" s="1"/>
  <c r="Z114" i="15" s="1"/>
  <c r="Z115" i="15" s="1"/>
  <c r="Z17" i="15"/>
  <c r="Z18" i="15" s="1"/>
  <c r="Z108" i="15"/>
  <c r="Z132" i="15"/>
  <c r="Z20" i="15"/>
  <c r="Z21" i="15" s="1"/>
  <c r="Z56" i="15"/>
  <c r="Y116" i="2"/>
  <c r="Y143" i="2"/>
  <c r="Y149" i="2" s="1"/>
  <c r="Y151" i="2" s="1"/>
  <c r="Z103" i="2"/>
  <c r="Z104" i="2"/>
  <c r="Z120" i="2" s="1"/>
  <c r="Z54" i="2"/>
  <c r="AE88" i="2"/>
  <c r="AD34" i="2"/>
  <c r="Z106" i="2"/>
  <c r="Z107" i="2"/>
  <c r="Y151" i="15" l="1"/>
  <c r="Y41" i="15"/>
  <c r="Y164" i="15" s="1"/>
  <c r="Y153" i="15"/>
  <c r="Z116" i="15"/>
  <c r="Z123" i="15"/>
  <c r="Z129" i="15" s="1"/>
  <c r="Z147" i="15"/>
  <c r="Z134" i="15"/>
  <c r="Z137" i="15" s="1"/>
  <c r="Z140" i="15" s="1"/>
  <c r="Z142" i="15" s="1"/>
  <c r="AA100" i="15"/>
  <c r="AA101" i="15"/>
  <c r="Y124" i="2"/>
  <c r="Y126" i="2"/>
  <c r="Y127" i="2" s="1"/>
  <c r="Y41" i="2"/>
  <c r="Z132" i="2"/>
  <c r="Z134" i="2" s="1"/>
  <c r="Z137" i="2" s="1"/>
  <c r="Z162" i="2" s="1"/>
  <c r="Z20" i="2"/>
  <c r="Z21" i="2" s="1"/>
  <c r="Z110" i="2"/>
  <c r="Z112" i="2" s="1"/>
  <c r="Z123" i="2" s="1"/>
  <c r="Z17" i="2"/>
  <c r="Z121" i="2"/>
  <c r="AE89" i="2"/>
  <c r="AE66" i="2" s="1"/>
  <c r="AE90" i="2"/>
  <c r="Z108" i="2"/>
  <c r="Y43" i="15" l="1"/>
  <c r="Y14" i="15"/>
  <c r="Y167" i="15" s="1"/>
  <c r="Z143" i="15"/>
  <c r="Z149" i="15" s="1"/>
  <c r="Z124" i="15"/>
  <c r="Z126" i="15"/>
  <c r="Z130" i="15" s="1"/>
  <c r="AA67" i="15"/>
  <c r="AA70" i="15" s="1"/>
  <c r="AA107" i="15"/>
  <c r="AA104" i="15"/>
  <c r="AA120" i="15" s="1"/>
  <c r="AA103" i="15"/>
  <c r="AA54" i="15"/>
  <c r="AA106" i="15"/>
  <c r="Z162" i="15"/>
  <c r="Z152" i="15"/>
  <c r="Y37" i="2"/>
  <c r="Z147" i="2"/>
  <c r="Z140" i="2"/>
  <c r="Z142" i="2" s="1"/>
  <c r="Z114" i="2"/>
  <c r="Z115" i="2" s="1"/>
  <c r="AF88" i="2"/>
  <c r="AA100" i="2"/>
  <c r="AA101" i="2"/>
  <c r="AA67" i="2" s="1"/>
  <c r="Y15" i="15" l="1"/>
  <c r="Z127" i="15"/>
  <c r="Z37" i="15"/>
  <c r="AA20" i="15"/>
  <c r="AA21" i="15" s="1"/>
  <c r="AA56" i="15"/>
  <c r="AA132" i="15"/>
  <c r="AA17" i="15"/>
  <c r="AA18" i="15" s="1"/>
  <c r="AA110" i="15"/>
  <c r="AA112" i="15" s="1"/>
  <c r="AA114" i="15" s="1"/>
  <c r="AA115" i="15" s="1"/>
  <c r="AA121" i="15"/>
  <c r="AA108" i="15"/>
  <c r="Z151" i="15"/>
  <c r="Z41" i="15"/>
  <c r="Z164" i="15" s="1"/>
  <c r="Z153" i="15"/>
  <c r="Z116" i="2"/>
  <c r="Z143" i="2"/>
  <c r="Z149" i="2" s="1"/>
  <c r="Z151" i="2" s="1"/>
  <c r="AA103" i="2"/>
  <c r="AA104" i="2"/>
  <c r="AA120" i="2" s="1"/>
  <c r="AA54" i="2"/>
  <c r="AF89" i="2"/>
  <c r="AF66" i="2" s="1"/>
  <c r="AF90" i="2"/>
  <c r="AA106" i="2"/>
  <c r="AA107" i="2"/>
  <c r="AA116" i="15" l="1"/>
  <c r="Z14" i="15"/>
  <c r="Z167" i="15" s="1"/>
  <c r="AA123" i="15"/>
  <c r="AA129" i="15" s="1"/>
  <c r="AA147" i="15"/>
  <c r="AA134" i="15"/>
  <c r="AA137" i="15" s="1"/>
  <c r="AA140" i="15" s="1"/>
  <c r="AA142" i="15" s="1"/>
  <c r="AB100" i="15"/>
  <c r="AB101" i="15"/>
  <c r="Z43" i="15"/>
  <c r="Z126" i="2"/>
  <c r="Z127" i="2" s="1"/>
  <c r="Z124" i="2"/>
  <c r="Z41" i="2"/>
  <c r="AA132" i="2"/>
  <c r="AA134" i="2" s="1"/>
  <c r="AA137" i="2" s="1"/>
  <c r="AA162" i="2" s="1"/>
  <c r="AA20" i="2"/>
  <c r="AA21" i="2" s="1"/>
  <c r="AA110" i="2"/>
  <c r="AA112" i="2" s="1"/>
  <c r="AA123" i="2" s="1"/>
  <c r="AA17" i="2"/>
  <c r="AA121" i="2"/>
  <c r="AG88" i="2"/>
  <c r="AF34" i="2"/>
  <c r="AA108" i="2"/>
  <c r="AA143" i="15" l="1"/>
  <c r="AA149" i="15" s="1"/>
  <c r="AA126" i="15"/>
  <c r="AA130" i="15" s="1"/>
  <c r="AA124" i="15"/>
  <c r="Z15" i="15"/>
  <c r="AB103" i="15"/>
  <c r="AB104" i="15"/>
  <c r="AB120" i="15" s="1"/>
  <c r="AB54" i="15"/>
  <c r="AB106" i="15"/>
  <c r="AB67" i="15"/>
  <c r="AB70" i="15" s="1"/>
  <c r="AB107" i="15"/>
  <c r="AA162" i="15"/>
  <c r="AA152" i="15"/>
  <c r="Z37" i="2"/>
  <c r="AA147" i="2"/>
  <c r="AA140" i="2"/>
  <c r="AA142" i="2" s="1"/>
  <c r="AA114" i="2"/>
  <c r="AA115" i="2" s="1"/>
  <c r="AG89" i="2"/>
  <c r="AG66" i="2" s="1"/>
  <c r="AG90" i="2"/>
  <c r="AB100" i="2"/>
  <c r="AB101" i="2"/>
  <c r="AB67" i="2" s="1"/>
  <c r="AA37" i="15" l="1"/>
  <c r="AA127" i="15"/>
  <c r="AB108" i="15"/>
  <c r="AB20" i="15"/>
  <c r="AB21" i="15" s="1"/>
  <c r="AB56" i="15"/>
  <c r="AB132" i="15"/>
  <c r="AB121" i="15"/>
  <c r="AA151" i="15"/>
  <c r="AA41" i="15"/>
  <c r="AA164" i="15" s="1"/>
  <c r="AA153" i="15"/>
  <c r="AB17" i="15"/>
  <c r="AB18" i="15" s="1"/>
  <c r="AB110" i="15"/>
  <c r="AB112" i="15" s="1"/>
  <c r="AB114" i="15" s="1"/>
  <c r="AB115" i="15" s="1"/>
  <c r="AA116" i="2"/>
  <c r="AA143" i="2"/>
  <c r="AA149" i="2" s="1"/>
  <c r="AA151" i="2" s="1"/>
  <c r="AB103" i="2"/>
  <c r="AB104" i="2"/>
  <c r="AB120" i="2" s="1"/>
  <c r="AB54" i="2"/>
  <c r="AH88" i="2"/>
  <c r="AG34" i="2"/>
  <c r="AB106" i="2"/>
  <c r="AB107" i="2"/>
  <c r="AB116" i="15" l="1"/>
  <c r="AA14" i="15"/>
  <c r="AB123" i="15"/>
  <c r="AB129" i="15" s="1"/>
  <c r="AA43" i="15"/>
  <c r="AB134" i="15"/>
  <c r="AB137" i="15" s="1"/>
  <c r="AB147" i="15"/>
  <c r="AC101" i="15"/>
  <c r="AC100" i="15"/>
  <c r="AA124" i="2"/>
  <c r="AA126" i="2"/>
  <c r="AA127" i="2" s="1"/>
  <c r="AA41" i="2"/>
  <c r="AB132" i="2"/>
  <c r="AB134" i="2" s="1"/>
  <c r="AB137" i="2" s="1"/>
  <c r="AB162" i="2" s="1"/>
  <c r="AB20" i="2"/>
  <c r="AB21" i="2" s="1"/>
  <c r="AB110" i="2"/>
  <c r="AB112" i="2" s="1"/>
  <c r="AB123" i="2" s="1"/>
  <c r="AB17" i="2"/>
  <c r="AB121" i="2"/>
  <c r="AH90" i="2"/>
  <c r="AH89" i="2"/>
  <c r="AH66" i="2" s="1"/>
  <c r="AB108" i="2"/>
  <c r="AB124" i="15" l="1"/>
  <c r="AB126" i="15"/>
  <c r="AB130" i="15" s="1"/>
  <c r="AC67" i="15"/>
  <c r="AC70" i="15" s="1"/>
  <c r="AC107" i="15"/>
  <c r="AB162" i="15"/>
  <c r="AB152" i="15"/>
  <c r="AA167" i="15"/>
  <c r="AA15" i="15"/>
  <c r="AC103" i="15"/>
  <c r="AC104" i="15"/>
  <c r="AC120" i="15" s="1"/>
  <c r="AC54" i="15"/>
  <c r="AC106" i="15"/>
  <c r="AB140" i="15"/>
  <c r="AB142" i="15" s="1"/>
  <c r="AB127" i="15"/>
  <c r="AA37" i="2"/>
  <c r="AB147" i="2"/>
  <c r="AB140" i="2"/>
  <c r="AB142" i="2" s="1"/>
  <c r="AB114" i="2"/>
  <c r="AB115" i="2" s="1"/>
  <c r="AI88" i="2"/>
  <c r="AH34" i="2"/>
  <c r="AC100" i="2"/>
  <c r="AC101" i="2"/>
  <c r="AC67" i="2" s="1"/>
  <c r="AB37" i="15" l="1"/>
  <c r="AB143" i="15"/>
  <c r="AB149" i="15" s="1"/>
  <c r="AC20" i="15"/>
  <c r="AC21" i="15" s="1"/>
  <c r="AC56" i="15"/>
  <c r="AC132" i="15"/>
  <c r="AC121" i="15"/>
  <c r="AC17" i="15"/>
  <c r="AC18" i="15" s="1"/>
  <c r="AC110" i="15"/>
  <c r="AC112" i="15" s="1"/>
  <c r="AC114" i="15" s="1"/>
  <c r="AC115" i="15" s="1"/>
  <c r="AC108" i="15"/>
  <c r="AB116" i="2"/>
  <c r="AB143" i="2"/>
  <c r="AB149" i="2" s="1"/>
  <c r="AB151" i="2" s="1"/>
  <c r="AC103" i="2"/>
  <c r="AC104" i="2"/>
  <c r="AC120" i="2" s="1"/>
  <c r="AC54" i="2"/>
  <c r="AI90" i="2"/>
  <c r="AI89" i="2"/>
  <c r="AI66" i="2" s="1"/>
  <c r="AC106" i="2"/>
  <c r="AC107" i="2"/>
  <c r="AB153" i="15" l="1"/>
  <c r="AB41" i="15"/>
  <c r="AB164" i="15" s="1"/>
  <c r="AB151" i="15"/>
  <c r="AC116" i="15"/>
  <c r="AC147" i="15"/>
  <c r="AC134" i="15"/>
  <c r="AC137" i="15" s="1"/>
  <c r="AC140" i="15" s="1"/>
  <c r="AC142" i="15" s="1"/>
  <c r="AD100" i="15"/>
  <c r="AD101" i="15"/>
  <c r="AC123" i="15"/>
  <c r="AC129" i="15" s="1"/>
  <c r="AB126" i="2"/>
  <c r="AB127" i="2" s="1"/>
  <c r="AB124" i="2"/>
  <c r="AB41" i="2"/>
  <c r="AC132" i="2"/>
  <c r="AC134" i="2" s="1"/>
  <c r="AC137" i="2" s="1"/>
  <c r="AC162" i="2" s="1"/>
  <c r="AC20" i="2"/>
  <c r="AC21" i="2" s="1"/>
  <c r="AC110" i="2"/>
  <c r="AC112" i="2" s="1"/>
  <c r="AC123" i="2" s="1"/>
  <c r="AC17" i="2"/>
  <c r="AC121" i="2"/>
  <c r="AJ88" i="2"/>
  <c r="AI34" i="2"/>
  <c r="AC108" i="2"/>
  <c r="AB14" i="15" l="1"/>
  <c r="AB167" i="15" s="1"/>
  <c r="AB43" i="15"/>
  <c r="AC143" i="15"/>
  <c r="AC149" i="15" s="1"/>
  <c r="AC124" i="15"/>
  <c r="AC126" i="15"/>
  <c r="AC130" i="15" s="1"/>
  <c r="AB37" i="2"/>
  <c r="AC162" i="15"/>
  <c r="AC152" i="15"/>
  <c r="AD67" i="15"/>
  <c r="AD70" i="15" s="1"/>
  <c r="AD107" i="15"/>
  <c r="AD103" i="15"/>
  <c r="AD104" i="15"/>
  <c r="AD120" i="15" s="1"/>
  <c r="AD54" i="15"/>
  <c r="AD106" i="15"/>
  <c r="AC147" i="2"/>
  <c r="AC140" i="2"/>
  <c r="AC142" i="2" s="1"/>
  <c r="AC114" i="2"/>
  <c r="AC115" i="2" s="1"/>
  <c r="AJ90" i="2"/>
  <c r="AJ89" i="2"/>
  <c r="AJ66" i="2" s="1"/>
  <c r="AD100" i="2"/>
  <c r="AD101" i="2"/>
  <c r="AD67" i="2" s="1"/>
  <c r="AB15" i="15" l="1"/>
  <c r="AC127" i="15"/>
  <c r="AC37" i="15"/>
  <c r="AC151" i="15"/>
  <c r="AC41" i="15"/>
  <c r="AC164" i="15" s="1"/>
  <c r="AC153" i="15"/>
  <c r="AD17" i="15"/>
  <c r="AD18" i="15" s="1"/>
  <c r="AD110" i="15"/>
  <c r="AD112" i="15" s="1"/>
  <c r="AD114" i="15" s="1"/>
  <c r="AD115" i="15" s="1"/>
  <c r="AD121" i="15"/>
  <c r="AD108" i="15"/>
  <c r="AD132" i="15"/>
  <c r="AD56" i="15"/>
  <c r="AD20" i="15"/>
  <c r="AD21" i="15" s="1"/>
  <c r="AC116" i="2"/>
  <c r="AC143" i="2"/>
  <c r="AC149" i="2" s="1"/>
  <c r="AC151" i="2" s="1"/>
  <c r="AD103" i="2"/>
  <c r="AD104" i="2"/>
  <c r="AD120" i="2" s="1"/>
  <c r="AD54" i="2"/>
  <c r="AK88" i="2"/>
  <c r="AJ34" i="2"/>
  <c r="AD106" i="2"/>
  <c r="AD107" i="2"/>
  <c r="AD116" i="15" l="1"/>
  <c r="AC43" i="15"/>
  <c r="AC14" i="15"/>
  <c r="AC167" i="15" s="1"/>
  <c r="AD123" i="15"/>
  <c r="AD129" i="15" s="1"/>
  <c r="AD147" i="15"/>
  <c r="AD134" i="15"/>
  <c r="AD137" i="15" s="1"/>
  <c r="AE100" i="15"/>
  <c r="AE101" i="15"/>
  <c r="AC126" i="2"/>
  <c r="AC127" i="2" s="1"/>
  <c r="AC124" i="2"/>
  <c r="AC41" i="2"/>
  <c r="AD132" i="2"/>
  <c r="AD134" i="2" s="1"/>
  <c r="AD137" i="2" s="1"/>
  <c r="AD162" i="2" s="1"/>
  <c r="AD20" i="2"/>
  <c r="AD21" i="2" s="1"/>
  <c r="AD110" i="2"/>
  <c r="AD112" i="2" s="1"/>
  <c r="AD123" i="2" s="1"/>
  <c r="AD17" i="2"/>
  <c r="AD121" i="2"/>
  <c r="AK90" i="2"/>
  <c r="AK89" i="2"/>
  <c r="AK66" i="2" s="1"/>
  <c r="AD108" i="2"/>
  <c r="AD124" i="15" l="1"/>
  <c r="AD126" i="15"/>
  <c r="AD130" i="15" s="1"/>
  <c r="AC37" i="2"/>
  <c r="AC15" i="15"/>
  <c r="AE104" i="15"/>
  <c r="AE120" i="15" s="1"/>
  <c r="AE103" i="15"/>
  <c r="AE54" i="15"/>
  <c r="AE106" i="15"/>
  <c r="AD162" i="15"/>
  <c r="AD152" i="15"/>
  <c r="AD140" i="15"/>
  <c r="AD142" i="15" s="1"/>
  <c r="AE67" i="15"/>
  <c r="AE70" i="15" s="1"/>
  <c r="AE107" i="15"/>
  <c r="AD147" i="2"/>
  <c r="AD140" i="2"/>
  <c r="AD142" i="2" s="1"/>
  <c r="AD114" i="2"/>
  <c r="AD115" i="2" s="1"/>
  <c r="AL88" i="2"/>
  <c r="AE100" i="2"/>
  <c r="AE101" i="2"/>
  <c r="AE67" i="2" s="1"/>
  <c r="AD37" i="15" l="1"/>
  <c r="AD127" i="15"/>
  <c r="AD143" i="15"/>
  <c r="AD149" i="15" s="1"/>
  <c r="AE132" i="15"/>
  <c r="AE56" i="15"/>
  <c r="AE20" i="15"/>
  <c r="AE21" i="15" s="1"/>
  <c r="AE110" i="15"/>
  <c r="AE112" i="15" s="1"/>
  <c r="AE114" i="15" s="1"/>
  <c r="AE115" i="15" s="1"/>
  <c r="AE17" i="15"/>
  <c r="AE18" i="15" s="1"/>
  <c r="AE121" i="15"/>
  <c r="AE108" i="15"/>
  <c r="AD116" i="2"/>
  <c r="AD143" i="2"/>
  <c r="AD149" i="2" s="1"/>
  <c r="AD151" i="2" s="1"/>
  <c r="AE103" i="2"/>
  <c r="AE110" i="2" s="1"/>
  <c r="AE104" i="2"/>
  <c r="AE106" i="2"/>
  <c r="AE54" i="2"/>
  <c r="AE132" i="2" s="1"/>
  <c r="AE134" i="2" s="1"/>
  <c r="AK34" i="2"/>
  <c r="AK82" i="2"/>
  <c r="AK161" i="2" s="1"/>
  <c r="AL89" i="2"/>
  <c r="AL66" i="2" s="1"/>
  <c r="AL90" i="2"/>
  <c r="AM88" i="2" s="1"/>
  <c r="AE107" i="2"/>
  <c r="AD153" i="15" l="1"/>
  <c r="AD151" i="15"/>
  <c r="AD41" i="15"/>
  <c r="AD164" i="15" s="1"/>
  <c r="AE116" i="15"/>
  <c r="AE123" i="15"/>
  <c r="AE129" i="15" s="1"/>
  <c r="AE147" i="15"/>
  <c r="AE134" i="15"/>
  <c r="AE137" i="15" s="1"/>
  <c r="AF100" i="15"/>
  <c r="AF101" i="15"/>
  <c r="AD126" i="2"/>
  <c r="AD127" i="2" s="1"/>
  <c r="AD124" i="2"/>
  <c r="AD41" i="2"/>
  <c r="AE147" i="2"/>
  <c r="AK39" i="2"/>
  <c r="AM90" i="2"/>
  <c r="AM89" i="2"/>
  <c r="AM66" i="2" s="1"/>
  <c r="AL34" i="2"/>
  <c r="AL82" i="2"/>
  <c r="AL161" i="2" s="1"/>
  <c r="AE108" i="2"/>
  <c r="AD14" i="15" l="1"/>
  <c r="AD167" i="15" s="1"/>
  <c r="AD43" i="15"/>
  <c r="AE126" i="15"/>
  <c r="AE130" i="15" s="1"/>
  <c r="AE124" i="15"/>
  <c r="AD37" i="2"/>
  <c r="AF103" i="15"/>
  <c r="AF104" i="15"/>
  <c r="AF120" i="15" s="1"/>
  <c r="AF54" i="15"/>
  <c r="AF106" i="15"/>
  <c r="AE162" i="15"/>
  <c r="AE152" i="15"/>
  <c r="AE140" i="15"/>
  <c r="AE142" i="15" s="1"/>
  <c r="AF67" i="15"/>
  <c r="AF70" i="15" s="1"/>
  <c r="AF107" i="15"/>
  <c r="AL39" i="2"/>
  <c r="AF100" i="2"/>
  <c r="AF101" i="2"/>
  <c r="AF67" i="2" s="1"/>
  <c r="AD15" i="15" l="1"/>
  <c r="AE37" i="15"/>
  <c r="AE127" i="15"/>
  <c r="AE143" i="15"/>
  <c r="AE149" i="15" s="1"/>
  <c r="AF108" i="15"/>
  <c r="AF20" i="15"/>
  <c r="AF21" i="15" s="1"/>
  <c r="AF56" i="15"/>
  <c r="AF132" i="15"/>
  <c r="AF121" i="15"/>
  <c r="AF17" i="15"/>
  <c r="AF18" i="15" s="1"/>
  <c r="AF110" i="15"/>
  <c r="AF112" i="15" s="1"/>
  <c r="AF114" i="15" s="1"/>
  <c r="AF115" i="15" s="1"/>
  <c r="AF103" i="2"/>
  <c r="AF104" i="2"/>
  <c r="AF120" i="2" s="1"/>
  <c r="AF54" i="2"/>
  <c r="AF106" i="2"/>
  <c r="AF107" i="2"/>
  <c r="AE153" i="15" l="1"/>
  <c r="AE151" i="15"/>
  <c r="AE41" i="15"/>
  <c r="AE164" i="15" s="1"/>
  <c r="AF116" i="15"/>
  <c r="AF123" i="15"/>
  <c r="AF129" i="15" s="1"/>
  <c r="AF147" i="15"/>
  <c r="AF134" i="15"/>
  <c r="AF137" i="15" s="1"/>
  <c r="AF140" i="15" s="1"/>
  <c r="AF142" i="15" s="1"/>
  <c r="AF124" i="15"/>
  <c r="AF126" i="15"/>
  <c r="AF130" i="15" s="1"/>
  <c r="AG101" i="15"/>
  <c r="AG100" i="15"/>
  <c r="AF132" i="2"/>
  <c r="AF134" i="2" s="1"/>
  <c r="AF137" i="2" s="1"/>
  <c r="AF162" i="2" s="1"/>
  <c r="AF20" i="2"/>
  <c r="AF110" i="2"/>
  <c r="AF112" i="2" s="1"/>
  <c r="AF123" i="2" s="1"/>
  <c r="AF17" i="2"/>
  <c r="AF121" i="2"/>
  <c r="AF108" i="2"/>
  <c r="AE43" i="15" l="1"/>
  <c r="AE14" i="15"/>
  <c r="AE15" i="15" s="1"/>
  <c r="AF143" i="15"/>
  <c r="AF149" i="15" s="1"/>
  <c r="AF127" i="15"/>
  <c r="AF37" i="15"/>
  <c r="AG103" i="15"/>
  <c r="AG104" i="15"/>
  <c r="AG120" i="15" s="1"/>
  <c r="AG54" i="15"/>
  <c r="AG106" i="15"/>
  <c r="AG67" i="15"/>
  <c r="AG70" i="15" s="1"/>
  <c r="AG107" i="15"/>
  <c r="AF162" i="15"/>
  <c r="AF152" i="15"/>
  <c r="AF140" i="2"/>
  <c r="AF142" i="2" s="1"/>
  <c r="AF147" i="2"/>
  <c r="AF114" i="2"/>
  <c r="AF115" i="2" s="1"/>
  <c r="AG100" i="2"/>
  <c r="AG101" i="2"/>
  <c r="AG67" i="2" s="1"/>
  <c r="AE167" i="15" l="1"/>
  <c r="AG108" i="15"/>
  <c r="AF151" i="15"/>
  <c r="AF41" i="15"/>
  <c r="AF164" i="15" s="1"/>
  <c r="AF153" i="15"/>
  <c r="AG110" i="15"/>
  <c r="AG112" i="15" s="1"/>
  <c r="AG114" i="15" s="1"/>
  <c r="AG115" i="15" s="1"/>
  <c r="AG17" i="15"/>
  <c r="AG18" i="15" s="1"/>
  <c r="AG56" i="15"/>
  <c r="AG20" i="15"/>
  <c r="AG21" i="15" s="1"/>
  <c r="AG132" i="15"/>
  <c r="AG121" i="15"/>
  <c r="AF116" i="2"/>
  <c r="AF143" i="2"/>
  <c r="AF149" i="2" s="1"/>
  <c r="AF151" i="2" s="1"/>
  <c r="AG103" i="2"/>
  <c r="AG104" i="2"/>
  <c r="AG120" i="2" s="1"/>
  <c r="AG54" i="2"/>
  <c r="AG106" i="2"/>
  <c r="AG107" i="2"/>
  <c r="AG116" i="15" l="1"/>
  <c r="AF14" i="15"/>
  <c r="AF167" i="15" s="1"/>
  <c r="AG123" i="15"/>
  <c r="AG129" i="15" s="1"/>
  <c r="AG147" i="15"/>
  <c r="AG134" i="15"/>
  <c r="AG137" i="15" s="1"/>
  <c r="AF43" i="15"/>
  <c r="AH100" i="15"/>
  <c r="AH101" i="15"/>
  <c r="AF126" i="2"/>
  <c r="AF127" i="2" s="1"/>
  <c r="AF124" i="2"/>
  <c r="AF41" i="2"/>
  <c r="AG132" i="2"/>
  <c r="AG134" i="2" s="1"/>
  <c r="AG137" i="2" s="1"/>
  <c r="AG162" i="2" s="1"/>
  <c r="AG20" i="2"/>
  <c r="AG110" i="2"/>
  <c r="AG112" i="2" s="1"/>
  <c r="AG123" i="2" s="1"/>
  <c r="AG17" i="2"/>
  <c r="AG121" i="2"/>
  <c r="AG108" i="2"/>
  <c r="M80" i="2"/>
  <c r="M38" i="2"/>
  <c r="M164" i="2" s="1"/>
  <c r="AF37" i="2" l="1"/>
  <c r="AG126" i="15"/>
  <c r="AG130" i="15" s="1"/>
  <c r="AG124" i="15"/>
  <c r="AF15" i="15"/>
  <c r="AG162" i="15"/>
  <c r="AG152" i="15"/>
  <c r="AH67" i="15"/>
  <c r="AH70" i="15" s="1"/>
  <c r="AH107" i="15"/>
  <c r="AH103" i="15"/>
  <c r="AH104" i="15"/>
  <c r="AH120" i="15" s="1"/>
  <c r="AH54" i="15"/>
  <c r="AH106" i="15"/>
  <c r="AG140" i="15"/>
  <c r="AG142" i="15" s="1"/>
  <c r="AG140" i="2"/>
  <c r="AG142" i="2" s="1"/>
  <c r="AG147" i="2"/>
  <c r="AG114" i="2"/>
  <c r="AG115" i="2" s="1"/>
  <c r="M70" i="2"/>
  <c r="N79" i="2"/>
  <c r="N160" i="2" s="1"/>
  <c r="AH100" i="2"/>
  <c r="AH101" i="2"/>
  <c r="AH67" i="2" s="1"/>
  <c r="AG37" i="15" l="1"/>
  <c r="AG127" i="15"/>
  <c r="AG143" i="15"/>
  <c r="AG149" i="15" s="1"/>
  <c r="AH20" i="15"/>
  <c r="AH21" i="15" s="1"/>
  <c r="AH56" i="15"/>
  <c r="AH132" i="15"/>
  <c r="AH121" i="15"/>
  <c r="AH108" i="15"/>
  <c r="AH17" i="15"/>
  <c r="AH18" i="15" s="1"/>
  <c r="AH110" i="15"/>
  <c r="AH112" i="15" s="1"/>
  <c r="AH114" i="15" s="1"/>
  <c r="AH115" i="15" s="1"/>
  <c r="AG116" i="2"/>
  <c r="AG143" i="2"/>
  <c r="AG149" i="2" s="1"/>
  <c r="AG151" i="2" s="1"/>
  <c r="AH103" i="2"/>
  <c r="AH104" i="2"/>
  <c r="AH120" i="2" s="1"/>
  <c r="AH54" i="2"/>
  <c r="N38" i="2"/>
  <c r="N164" i="2" s="1"/>
  <c r="AH106" i="2"/>
  <c r="N80" i="2"/>
  <c r="O79" i="2" s="1"/>
  <c r="O160" i="2" s="1"/>
  <c r="AH107" i="2"/>
  <c r="AG41" i="15" l="1"/>
  <c r="AG164" i="15" s="1"/>
  <c r="AG153" i="15"/>
  <c r="AG151" i="15"/>
  <c r="AH116" i="15"/>
  <c r="AI100" i="15"/>
  <c r="AI101" i="15"/>
  <c r="AH147" i="15"/>
  <c r="AH134" i="15"/>
  <c r="AH137" i="15" s="1"/>
  <c r="AH140" i="15" s="1"/>
  <c r="AH142" i="15" s="1"/>
  <c r="AG14" i="15"/>
  <c r="AH123" i="15"/>
  <c r="AH129" i="15" s="1"/>
  <c r="AG126" i="2"/>
  <c r="AG127" i="2" s="1"/>
  <c r="AG124" i="2"/>
  <c r="AG41" i="2"/>
  <c r="AH132" i="2"/>
  <c r="AH134" i="2" s="1"/>
  <c r="AH137" i="2" s="1"/>
  <c r="AH162" i="2" s="1"/>
  <c r="AH20" i="2"/>
  <c r="AH17" i="2"/>
  <c r="N74" i="2"/>
  <c r="AH121" i="2"/>
  <c r="AH110" i="2"/>
  <c r="O80" i="2"/>
  <c r="P79" i="2" s="1"/>
  <c r="P160" i="2" s="1"/>
  <c r="O38" i="2"/>
  <c r="O164" i="2" s="1"/>
  <c r="AH108" i="2"/>
  <c r="AG37" i="2" l="1"/>
  <c r="AG43" i="15"/>
  <c r="AH143" i="15"/>
  <c r="AH149" i="15" s="1"/>
  <c r="AH124" i="15"/>
  <c r="AH126" i="15"/>
  <c r="AH130" i="15" s="1"/>
  <c r="AI104" i="15"/>
  <c r="AI120" i="15" s="1"/>
  <c r="AI54" i="15"/>
  <c r="AI103" i="15"/>
  <c r="AI106" i="15"/>
  <c r="AH162" i="15"/>
  <c r="AH152" i="15"/>
  <c r="AI67" i="15"/>
  <c r="AI70" i="15" s="1"/>
  <c r="AI107" i="15"/>
  <c r="AG167" i="15"/>
  <c r="AG15" i="15"/>
  <c r="AH140" i="2"/>
  <c r="AH142" i="2" s="1"/>
  <c r="AH147" i="2"/>
  <c r="AH112" i="2"/>
  <c r="AH123" i="2" s="1"/>
  <c r="N70" i="2"/>
  <c r="AI100" i="2"/>
  <c r="AI101" i="2"/>
  <c r="AI67" i="2" s="1"/>
  <c r="P80" i="2"/>
  <c r="Q56" i="2"/>
  <c r="AH37" i="15" l="1"/>
  <c r="AH127" i="15"/>
  <c r="AI121" i="15"/>
  <c r="AI108" i="15"/>
  <c r="AH151" i="15"/>
  <c r="AH41" i="15"/>
  <c r="AH164" i="15" s="1"/>
  <c r="AH153" i="15"/>
  <c r="AI17" i="15"/>
  <c r="AI18" i="15" s="1"/>
  <c r="AI110" i="15"/>
  <c r="AI112" i="15" s="1"/>
  <c r="AI114" i="15" s="1"/>
  <c r="AI115" i="15" s="1"/>
  <c r="AI132" i="15"/>
  <c r="AI20" i="15"/>
  <c r="AI21" i="15" s="1"/>
  <c r="AI56" i="15"/>
  <c r="AH143" i="2"/>
  <c r="AH149" i="2" s="1"/>
  <c r="AH151" i="2" s="1"/>
  <c r="AH114" i="2"/>
  <c r="AH115" i="2" s="1"/>
  <c r="AI103" i="2"/>
  <c r="AI104" i="2"/>
  <c r="AI120" i="2" s="1"/>
  <c r="AI54" i="2"/>
  <c r="O70" i="2"/>
  <c r="AI106" i="2"/>
  <c r="Q18" i="2"/>
  <c r="AI107" i="2"/>
  <c r="Q79" i="2"/>
  <c r="Q160" i="2" s="1"/>
  <c r="Q82" i="2"/>
  <c r="Q161" i="2" s="1"/>
  <c r="R56" i="2"/>
  <c r="P39" i="2"/>
  <c r="P84" i="2"/>
  <c r="P83" i="2" s="1"/>
  <c r="P156" i="2"/>
  <c r="Q155" i="2" s="1"/>
  <c r="Q42" i="2" s="1"/>
  <c r="P38" i="2"/>
  <c r="AI116" i="15" l="1"/>
  <c r="P40" i="2"/>
  <c r="AH14" i="15"/>
  <c r="AH167" i="15" s="1"/>
  <c r="AI123" i="15"/>
  <c r="AI129" i="15" s="1"/>
  <c r="AI147" i="15"/>
  <c r="AI134" i="15"/>
  <c r="AI137" i="15" s="1"/>
  <c r="AH43" i="15"/>
  <c r="AJ100" i="15"/>
  <c r="AJ101" i="15"/>
  <c r="AH124" i="2"/>
  <c r="Q163" i="2"/>
  <c r="AH41" i="2"/>
  <c r="AI132" i="2"/>
  <c r="AI134" i="2" s="1"/>
  <c r="AI137" i="2" s="1"/>
  <c r="AI162" i="2" s="1"/>
  <c r="AI20" i="2"/>
  <c r="AI110" i="2"/>
  <c r="AI112" i="2" s="1"/>
  <c r="AI123" i="2" s="1"/>
  <c r="AI17" i="2"/>
  <c r="AI121" i="2"/>
  <c r="R18" i="2"/>
  <c r="AI108" i="2"/>
  <c r="R82" i="2"/>
  <c r="R161" i="2" s="1"/>
  <c r="S56" i="2"/>
  <c r="Q156" i="2"/>
  <c r="R155" i="2" s="1"/>
  <c r="Q39" i="2"/>
  <c r="Q84" i="2"/>
  <c r="Q83" i="2" s="1"/>
  <c r="Q80" i="2"/>
  <c r="R79" i="2" s="1"/>
  <c r="R160" i="2" s="1"/>
  <c r="Q38" i="2"/>
  <c r="AI126" i="15" l="1"/>
  <c r="AI130" i="15" s="1"/>
  <c r="AI124" i="15"/>
  <c r="P85" i="2"/>
  <c r="P164" i="2"/>
  <c r="Q40" i="2"/>
  <c r="AH15" i="15"/>
  <c r="AJ103" i="15"/>
  <c r="AJ104" i="15"/>
  <c r="AJ120" i="15" s="1"/>
  <c r="AJ54" i="15"/>
  <c r="AJ106" i="15"/>
  <c r="AI162" i="15"/>
  <c r="AI152" i="15"/>
  <c r="AI140" i="15"/>
  <c r="AI142" i="15" s="1"/>
  <c r="AH126" i="2"/>
  <c r="AH127" i="2" s="1"/>
  <c r="AJ67" i="15"/>
  <c r="AJ70" i="15" s="1"/>
  <c r="AJ107" i="15"/>
  <c r="AH116" i="2"/>
  <c r="R163" i="2"/>
  <c r="R42" i="2"/>
  <c r="AI147" i="2"/>
  <c r="AI140" i="2"/>
  <c r="AI142" i="2" s="1"/>
  <c r="AI114" i="2"/>
  <c r="AI115" i="2" s="1"/>
  <c r="P70" i="2"/>
  <c r="R39" i="2"/>
  <c r="S18" i="2"/>
  <c r="AJ100" i="2"/>
  <c r="AJ101" i="2"/>
  <c r="AJ67" i="2" s="1"/>
  <c r="S82" i="2"/>
  <c r="S161" i="2" s="1"/>
  <c r="T56" i="2"/>
  <c r="R84" i="2"/>
  <c r="R83" i="2" s="1"/>
  <c r="R156" i="2"/>
  <c r="S155" i="2" s="1"/>
  <c r="R80" i="2"/>
  <c r="S79" i="2" s="1"/>
  <c r="S160" i="2" s="1"/>
  <c r="R38" i="2"/>
  <c r="U56" i="2"/>
  <c r="AI127" i="15" l="1"/>
  <c r="AI37" i="15"/>
  <c r="AI143" i="15"/>
  <c r="AI149" i="15" s="1"/>
  <c r="Q85" i="2"/>
  <c r="Q164" i="2"/>
  <c r="R40" i="2"/>
  <c r="AJ108" i="15"/>
  <c r="AJ56" i="15"/>
  <c r="AJ132" i="15"/>
  <c r="AJ20" i="15"/>
  <c r="AJ21" i="15" s="1"/>
  <c r="AJ121" i="15"/>
  <c r="AH37" i="2"/>
  <c r="AJ17" i="15"/>
  <c r="AJ18" i="15" s="1"/>
  <c r="AJ110" i="15"/>
  <c r="AJ112" i="15" s="1"/>
  <c r="AJ114" i="15" s="1"/>
  <c r="AJ115" i="15" s="1"/>
  <c r="AI116" i="2"/>
  <c r="AI143" i="2"/>
  <c r="AI149" i="2" s="1"/>
  <c r="AI41" i="2" s="1"/>
  <c r="S163" i="2"/>
  <c r="S42" i="2"/>
  <c r="AJ103" i="2"/>
  <c r="AJ104" i="2"/>
  <c r="AJ120" i="2" s="1"/>
  <c r="AJ54" i="2"/>
  <c r="Q70" i="2"/>
  <c r="S39" i="2"/>
  <c r="AJ106" i="2"/>
  <c r="T18" i="2"/>
  <c r="AJ107" i="2"/>
  <c r="U82" i="2"/>
  <c r="U161" i="2" s="1"/>
  <c r="T82" i="2"/>
  <c r="T161" i="2" s="1"/>
  <c r="S84" i="2"/>
  <c r="S83" i="2" s="1"/>
  <c r="S80" i="2"/>
  <c r="T79" i="2" s="1"/>
  <c r="T160" i="2" s="1"/>
  <c r="S38" i="2"/>
  <c r="V56" i="2"/>
  <c r="S156" i="2"/>
  <c r="T155" i="2" s="1"/>
  <c r="AI153" i="15" l="1"/>
  <c r="AI41" i="15"/>
  <c r="AI164" i="15" s="1"/>
  <c r="AI151" i="15"/>
  <c r="AJ116" i="15"/>
  <c r="R85" i="2"/>
  <c r="R164" i="2"/>
  <c r="S40" i="2"/>
  <c r="AJ123" i="15"/>
  <c r="AJ129" i="15" s="1"/>
  <c r="AJ134" i="15"/>
  <c r="AJ137" i="15" s="1"/>
  <c r="AJ140" i="15" s="1"/>
  <c r="AJ142" i="15" s="1"/>
  <c r="AJ147" i="15"/>
  <c r="AK101" i="15"/>
  <c r="AK100" i="15"/>
  <c r="AI124" i="2"/>
  <c r="AI126" i="2"/>
  <c r="AI127" i="2" s="1"/>
  <c r="T163" i="2"/>
  <c r="T42" i="2"/>
  <c r="AI151" i="2"/>
  <c r="AJ132" i="2"/>
  <c r="AJ134" i="2" s="1"/>
  <c r="AJ137" i="2" s="1"/>
  <c r="AJ162" i="2" s="1"/>
  <c r="AJ20" i="2"/>
  <c r="AJ110" i="2"/>
  <c r="AJ112" i="2" s="1"/>
  <c r="AJ123" i="2" s="1"/>
  <c r="AJ17" i="2"/>
  <c r="AJ121" i="2"/>
  <c r="R70" i="2"/>
  <c r="T39" i="2"/>
  <c r="AJ108" i="2"/>
  <c r="V82" i="2"/>
  <c r="V161" i="2" s="1"/>
  <c r="T84" i="2"/>
  <c r="T83" i="2" s="1"/>
  <c r="T156" i="2"/>
  <c r="U155" i="2" s="1"/>
  <c r="W56" i="2"/>
  <c r="T38" i="2"/>
  <c r="T80" i="2"/>
  <c r="U79" i="2" s="1"/>
  <c r="U160" i="2" s="1"/>
  <c r="U39" i="2"/>
  <c r="AI14" i="15" l="1"/>
  <c r="AI167" i="15" s="1"/>
  <c r="AI43" i="15"/>
  <c r="AJ143" i="15"/>
  <c r="AJ149" i="15" s="1"/>
  <c r="AJ126" i="15"/>
  <c r="AJ130" i="15" s="1"/>
  <c r="AJ124" i="15"/>
  <c r="S85" i="2"/>
  <c r="S164" i="2"/>
  <c r="T40" i="2"/>
  <c r="AK67" i="15"/>
  <c r="AK70" i="15" s="1"/>
  <c r="AK107" i="15"/>
  <c r="AJ162" i="15"/>
  <c r="AJ152" i="15"/>
  <c r="AI37" i="2"/>
  <c r="AK103" i="15"/>
  <c r="AK104" i="15"/>
  <c r="AK120" i="15" s="1"/>
  <c r="AK54" i="15"/>
  <c r="AK106" i="15"/>
  <c r="U163" i="2"/>
  <c r="U42" i="2"/>
  <c r="AJ147" i="2"/>
  <c r="AJ140" i="2"/>
  <c r="AJ142" i="2" s="1"/>
  <c r="AJ114" i="2"/>
  <c r="AJ115" i="2" s="1"/>
  <c r="S70" i="2"/>
  <c r="AK101" i="2"/>
  <c r="AK67" i="2" s="1"/>
  <c r="AK100" i="2"/>
  <c r="W82" i="2"/>
  <c r="W161" i="2" s="1"/>
  <c r="U84" i="2"/>
  <c r="U83" i="2" s="1"/>
  <c r="U80" i="2"/>
  <c r="V79" i="2" s="1"/>
  <c r="V160" i="2" s="1"/>
  <c r="U38" i="2"/>
  <c r="X56" i="2"/>
  <c r="V39" i="2"/>
  <c r="U156" i="2"/>
  <c r="V155" i="2" s="1"/>
  <c r="AI15" i="15" l="1"/>
  <c r="AJ37" i="15"/>
  <c r="AJ127" i="15"/>
  <c r="T85" i="2"/>
  <c r="T164" i="2"/>
  <c r="U40" i="2"/>
  <c r="AK17" i="15"/>
  <c r="AK18" i="15" s="1"/>
  <c r="AK110" i="15"/>
  <c r="AK112" i="15" s="1"/>
  <c r="AK114" i="15" s="1"/>
  <c r="AK115" i="15" s="1"/>
  <c r="AK20" i="15"/>
  <c r="AK21" i="15" s="1"/>
  <c r="AK132" i="15"/>
  <c r="AK56" i="15"/>
  <c r="AK121" i="15"/>
  <c r="AK108" i="15"/>
  <c r="AJ151" i="15"/>
  <c r="AJ41" i="15"/>
  <c r="AJ164" i="15" s="1"/>
  <c r="AJ153" i="15"/>
  <c r="AJ116" i="2"/>
  <c r="AJ143" i="2"/>
  <c r="AJ149" i="2" s="1"/>
  <c r="AJ151" i="2" s="1"/>
  <c r="V163" i="2"/>
  <c r="V42" i="2"/>
  <c r="AK103" i="2"/>
  <c r="AK104" i="2"/>
  <c r="AK120" i="2" s="1"/>
  <c r="AK54" i="2"/>
  <c r="T70" i="2"/>
  <c r="AK106" i="2"/>
  <c r="AK107" i="2"/>
  <c r="V84" i="2"/>
  <c r="V83" i="2" s="1"/>
  <c r="X82" i="2"/>
  <c r="X161" i="2" s="1"/>
  <c r="V156" i="2"/>
  <c r="W155" i="2" s="1"/>
  <c r="Y56" i="2"/>
  <c r="W39" i="2"/>
  <c r="V80" i="2"/>
  <c r="W79" i="2" s="1"/>
  <c r="W160" i="2" s="1"/>
  <c r="V38" i="2"/>
  <c r="AK116" i="15" l="1"/>
  <c r="U85" i="2"/>
  <c r="V40" i="2"/>
  <c r="AK123" i="15"/>
  <c r="AK129" i="15" s="1"/>
  <c r="AK147" i="15"/>
  <c r="AK134" i="15"/>
  <c r="AK137" i="15" s="1"/>
  <c r="AK140" i="15" s="1"/>
  <c r="AK142" i="15" s="1"/>
  <c r="AJ14" i="15"/>
  <c r="AL100" i="15"/>
  <c r="AL101" i="15"/>
  <c r="AJ43" i="15"/>
  <c r="AJ126" i="2"/>
  <c r="AJ127" i="2" s="1"/>
  <c r="AJ124" i="2"/>
  <c r="W163" i="2"/>
  <c r="W42" i="2"/>
  <c r="AJ41" i="2"/>
  <c r="AK132" i="2"/>
  <c r="AK134" i="2" s="1"/>
  <c r="AK137" i="2" s="1"/>
  <c r="AK162" i="2" s="1"/>
  <c r="AK20" i="2"/>
  <c r="AK110" i="2"/>
  <c r="AK17" i="2"/>
  <c r="AK121" i="2"/>
  <c r="AK56" i="2"/>
  <c r="U70" i="2"/>
  <c r="AK108" i="2"/>
  <c r="W84" i="2"/>
  <c r="W83" i="2" s="1"/>
  <c r="Y82" i="2"/>
  <c r="Y161" i="2" s="1"/>
  <c r="W38" i="2"/>
  <c r="W80" i="2"/>
  <c r="X79" i="2" s="1"/>
  <c r="X160" i="2" s="1"/>
  <c r="X39" i="2"/>
  <c r="Z56" i="2"/>
  <c r="W156" i="2"/>
  <c r="X155" i="2" s="1"/>
  <c r="AK143" i="15" l="1"/>
  <c r="AK149" i="15" s="1"/>
  <c r="AK151" i="15" s="1"/>
  <c r="AK126" i="15"/>
  <c r="AK130" i="15" s="1"/>
  <c r="AK124" i="15"/>
  <c r="V85" i="2"/>
  <c r="V164" i="2"/>
  <c r="W40" i="2"/>
  <c r="AJ37" i="2"/>
  <c r="AL67" i="15"/>
  <c r="AL70" i="15" s="1"/>
  <c r="AL107" i="15"/>
  <c r="AL103" i="15"/>
  <c r="AL104" i="15"/>
  <c r="AL120" i="15" s="1"/>
  <c r="AL54" i="15"/>
  <c r="AL106" i="15"/>
  <c r="AK162" i="15"/>
  <c r="AK152" i="15"/>
  <c r="AJ167" i="15"/>
  <c r="AJ15" i="15"/>
  <c r="X163" i="2"/>
  <c r="X42" i="2"/>
  <c r="AK140" i="2"/>
  <c r="AK142" i="2" s="1"/>
  <c r="AK147" i="2"/>
  <c r="AK112" i="2"/>
  <c r="AK123" i="2" s="1"/>
  <c r="V70" i="2"/>
  <c r="AL100" i="2"/>
  <c r="AL101" i="2"/>
  <c r="AL67" i="2" s="1"/>
  <c r="X84" i="2"/>
  <c r="X83" i="2" s="1"/>
  <c r="Z82" i="2"/>
  <c r="Z161" i="2" s="1"/>
  <c r="X156" i="2"/>
  <c r="Y155" i="2" s="1"/>
  <c r="Y39" i="2"/>
  <c r="AA56" i="2"/>
  <c r="X38" i="2"/>
  <c r="X80" i="2"/>
  <c r="Y79" i="2" s="1"/>
  <c r="Y160" i="2" s="1"/>
  <c r="AK37" i="15" l="1"/>
  <c r="AK127" i="15"/>
  <c r="W85" i="2"/>
  <c r="W164" i="2"/>
  <c r="X40" i="2"/>
  <c r="AK41" i="15"/>
  <c r="AK153" i="15"/>
  <c r="AL17" i="15"/>
  <c r="AL18" i="15" s="1"/>
  <c r="AL110" i="15"/>
  <c r="AL112" i="15" s="1"/>
  <c r="AL114" i="15" s="1"/>
  <c r="AL115" i="15" s="1"/>
  <c r="AK164" i="15"/>
  <c r="AL56" i="15"/>
  <c r="AL132" i="15"/>
  <c r="AL20" i="15"/>
  <c r="AL21" i="15" s="1"/>
  <c r="AL108" i="15"/>
  <c r="AL121" i="15"/>
  <c r="AK143" i="2"/>
  <c r="AK149" i="2" s="1"/>
  <c r="AK151" i="2" s="1"/>
  <c r="Y163" i="2"/>
  <c r="Y42" i="2"/>
  <c r="AK114" i="2"/>
  <c r="AK115" i="2" s="1"/>
  <c r="AL103" i="2"/>
  <c r="AL104" i="2"/>
  <c r="AL120" i="2" s="1"/>
  <c r="AL54" i="2"/>
  <c r="W70" i="2"/>
  <c r="AL107" i="2"/>
  <c r="AL106" i="2"/>
  <c r="Y84" i="2"/>
  <c r="Y83" i="2" s="1"/>
  <c r="AA82" i="2"/>
  <c r="AA161" i="2" s="1"/>
  <c r="Z39" i="2"/>
  <c r="AB56" i="2"/>
  <c r="Y80" i="2"/>
  <c r="Z79" i="2" s="1"/>
  <c r="Z160" i="2" s="1"/>
  <c r="Y38" i="2"/>
  <c r="Y156" i="2"/>
  <c r="Z155" i="2" s="1"/>
  <c r="AK43" i="15" l="1"/>
  <c r="AL116" i="15"/>
  <c r="X164" i="2"/>
  <c r="X85" i="2"/>
  <c r="Y40" i="2"/>
  <c r="Y164" i="2" s="1"/>
  <c r="AK14" i="15"/>
  <c r="AK167" i="15" s="1"/>
  <c r="AL123" i="15"/>
  <c r="AL129" i="15" s="1"/>
  <c r="AM100" i="15"/>
  <c r="AM101" i="15"/>
  <c r="AL147" i="15"/>
  <c r="AL134" i="15"/>
  <c r="AL137" i="15" s="1"/>
  <c r="AL140" i="15" s="1"/>
  <c r="AL142" i="15" s="1"/>
  <c r="AK124" i="2"/>
  <c r="Z163" i="2"/>
  <c r="Z42" i="2"/>
  <c r="AK41" i="2"/>
  <c r="AL132" i="2"/>
  <c r="AL134" i="2" s="1"/>
  <c r="AL137" i="2" s="1"/>
  <c r="AL162" i="2" s="1"/>
  <c r="AL20" i="2"/>
  <c r="AL17" i="2"/>
  <c r="AL121" i="2"/>
  <c r="AL110" i="2"/>
  <c r="AL112" i="2" s="1"/>
  <c r="AL123" i="2" s="1"/>
  <c r="AL56" i="2"/>
  <c r="X70" i="2"/>
  <c r="AL108" i="2"/>
  <c r="Z84" i="2"/>
  <c r="Z83" i="2" s="1"/>
  <c r="AB82" i="2"/>
  <c r="AB161" i="2" s="1"/>
  <c r="Z80" i="2"/>
  <c r="AA79" i="2" s="1"/>
  <c r="AA160" i="2" s="1"/>
  <c r="Z38" i="2"/>
  <c r="AA39" i="2"/>
  <c r="Z156" i="2"/>
  <c r="AA155" i="2" s="1"/>
  <c r="AC56" i="2"/>
  <c r="AL143" i="15" l="1"/>
  <c r="AL149" i="15" s="1"/>
  <c r="AL126" i="15"/>
  <c r="AL130" i="15" s="1"/>
  <c r="AL124" i="15"/>
  <c r="Y85" i="2"/>
  <c r="Z40" i="2"/>
  <c r="Z164" i="2" s="1"/>
  <c r="AK116" i="2"/>
  <c r="AK15" i="15"/>
  <c r="AK126" i="2"/>
  <c r="AK127" i="2" s="1"/>
  <c r="AM104" i="15"/>
  <c r="AM120" i="15" s="1"/>
  <c r="AM103" i="15"/>
  <c r="AM54" i="15"/>
  <c r="AM106" i="15"/>
  <c r="AL162" i="15"/>
  <c r="AL152" i="15"/>
  <c r="AM67" i="15"/>
  <c r="AM70" i="15" s="1"/>
  <c r="AM107" i="15"/>
  <c r="AA163" i="2"/>
  <c r="AA42" i="2"/>
  <c r="AL147" i="2"/>
  <c r="AL140" i="2"/>
  <c r="AL142" i="2" s="1"/>
  <c r="AL114" i="2"/>
  <c r="AL115" i="2" s="1"/>
  <c r="Y70" i="2"/>
  <c r="AM101" i="2"/>
  <c r="AM67" i="2" s="1"/>
  <c r="AM100" i="2"/>
  <c r="AA84" i="2"/>
  <c r="AA83" i="2" s="1"/>
  <c r="AC82" i="2"/>
  <c r="AC161" i="2" s="1"/>
  <c r="AD56" i="2"/>
  <c r="AA156" i="2"/>
  <c r="AB155" i="2" s="1"/>
  <c r="AB39" i="2"/>
  <c r="AA80" i="2"/>
  <c r="AB79" i="2" s="1"/>
  <c r="AB160" i="2" s="1"/>
  <c r="AA38" i="2"/>
  <c r="AL37" i="15" l="1"/>
  <c r="AL127" i="15"/>
  <c r="Z85" i="2"/>
  <c r="AA40" i="2"/>
  <c r="AK37" i="2"/>
  <c r="AM108" i="15"/>
  <c r="N9" i="14" s="1"/>
  <c r="N10" i="14" s="1"/>
  <c r="AM132" i="15"/>
  <c r="AM56" i="15"/>
  <c r="AM20" i="15"/>
  <c r="AM21" i="15" s="1"/>
  <c r="N20" i="14" s="1"/>
  <c r="AM17" i="15"/>
  <c r="AM18" i="15" s="1"/>
  <c r="N16" i="14" s="1"/>
  <c r="AM110" i="15"/>
  <c r="AM112" i="15" s="1"/>
  <c r="AM114" i="15" s="1"/>
  <c r="AM115" i="15" s="1"/>
  <c r="AL151" i="15"/>
  <c r="AL41" i="15"/>
  <c r="AL164" i="15" s="1"/>
  <c r="AL153" i="15"/>
  <c r="AM121" i="15"/>
  <c r="AL116" i="2"/>
  <c r="AL143" i="2"/>
  <c r="AL149" i="2" s="1"/>
  <c r="AL151" i="2" s="1"/>
  <c r="AB163" i="2"/>
  <c r="AB42" i="2"/>
  <c r="AM103" i="2"/>
  <c r="AM104" i="2"/>
  <c r="AM120" i="2" s="1"/>
  <c r="AM54" i="2"/>
  <c r="Z70" i="2"/>
  <c r="AM106" i="2"/>
  <c r="AM107" i="2"/>
  <c r="AB84" i="2"/>
  <c r="AB83" i="2" s="1"/>
  <c r="AD82" i="2"/>
  <c r="AD161" i="2" s="1"/>
  <c r="AB80" i="2"/>
  <c r="AC79" i="2" s="1"/>
  <c r="AC160" i="2" s="1"/>
  <c r="AB38" i="2"/>
  <c r="AB156" i="2"/>
  <c r="AC155" i="2" s="1"/>
  <c r="AE56" i="2"/>
  <c r="AC39" i="2"/>
  <c r="AM116" i="15" l="1"/>
  <c r="AA85" i="2"/>
  <c r="AA164" i="2"/>
  <c r="AB40" i="2"/>
  <c r="AM123" i="15"/>
  <c r="AM129" i="15" s="1"/>
  <c r="AL14" i="15"/>
  <c r="AL167" i="15" s="1"/>
  <c r="AM147" i="15"/>
  <c r="AM140" i="15"/>
  <c r="AM142" i="15" s="1"/>
  <c r="AM134" i="15"/>
  <c r="AM137" i="15" s="1"/>
  <c r="AL43" i="15"/>
  <c r="AL124" i="2"/>
  <c r="AL126" i="2"/>
  <c r="AL127" i="2" s="1"/>
  <c r="AL41" i="2"/>
  <c r="AC163" i="2"/>
  <c r="AC42" i="2"/>
  <c r="AM132" i="2"/>
  <c r="AM134" i="2" s="1"/>
  <c r="AM137" i="2" s="1"/>
  <c r="AM162" i="2" s="1"/>
  <c r="AM20" i="2"/>
  <c r="AM17" i="2"/>
  <c r="AM121" i="2"/>
  <c r="AM110" i="2"/>
  <c r="AM56" i="2"/>
  <c r="AA70" i="2"/>
  <c r="AC84" i="2"/>
  <c r="AC83" i="2" s="1"/>
  <c r="AM108" i="2"/>
  <c r="K9" i="14" s="1"/>
  <c r="K10" i="14" s="1"/>
  <c r="AC156" i="2"/>
  <c r="AD155" i="2" s="1"/>
  <c r="AC38" i="2"/>
  <c r="AC80" i="2"/>
  <c r="AD79" i="2" s="1"/>
  <c r="AD160" i="2" s="1"/>
  <c r="AF56" i="2"/>
  <c r="AD39" i="2"/>
  <c r="AM143" i="15" l="1"/>
  <c r="AM149" i="15" s="1"/>
  <c r="AM126" i="15"/>
  <c r="AM130" i="15" s="1"/>
  <c r="N17" i="14" s="1"/>
  <c r="AM124" i="15"/>
  <c r="AB85" i="2"/>
  <c r="AB164" i="2"/>
  <c r="AC40" i="2"/>
  <c r="AL37" i="2"/>
  <c r="AL15" i="15"/>
  <c r="AG166" i="15" s="1"/>
  <c r="AM162" i="15"/>
  <c r="AM152" i="15"/>
  <c r="AD163" i="2"/>
  <c r="AD42" i="2"/>
  <c r="AM140" i="2"/>
  <c r="AM142" i="2" s="1"/>
  <c r="AM147" i="2"/>
  <c r="AM112" i="2"/>
  <c r="AM123" i="2" s="1"/>
  <c r="AB70" i="2"/>
  <c r="AD84" i="2"/>
  <c r="AD83" i="2" s="1"/>
  <c r="AF82" i="2"/>
  <c r="AF161" i="2" s="1"/>
  <c r="AD80" i="2"/>
  <c r="AD38" i="2"/>
  <c r="AD156" i="2"/>
  <c r="AG56" i="2"/>
  <c r="AM37" i="15" l="1"/>
  <c r="AM127" i="15"/>
  <c r="AC85" i="2"/>
  <c r="AC164" i="2"/>
  <c r="AD40" i="2"/>
  <c r="AK166" i="15"/>
  <c r="V166" i="15"/>
  <c r="P166" i="15"/>
  <c r="AE166" i="15"/>
  <c r="O166" i="15"/>
  <c r="R166" i="15"/>
  <c r="N166" i="15"/>
  <c r="M166" i="15"/>
  <c r="X166" i="15"/>
  <c r="Y166" i="15"/>
  <c r="AF166" i="15"/>
  <c r="AL166" i="15"/>
  <c r="S166" i="15"/>
  <c r="T166" i="15"/>
  <c r="U166" i="15"/>
  <c r="W166" i="15"/>
  <c r="AB166" i="15"/>
  <c r="AI166" i="15"/>
  <c r="AJ166" i="15"/>
  <c r="AC166" i="15"/>
  <c r="AH166" i="15"/>
  <c r="AA166" i="15"/>
  <c r="AM166" i="15"/>
  <c r="AD166" i="15"/>
  <c r="Z166" i="15"/>
  <c r="Q166" i="15"/>
  <c r="AM151" i="15"/>
  <c r="AM41" i="15"/>
  <c r="AM164" i="15" s="1"/>
  <c r="AM74" i="15" s="1"/>
  <c r="AM75" i="15" s="1"/>
  <c r="AM153" i="15"/>
  <c r="K27" i="14"/>
  <c r="AM143" i="2"/>
  <c r="AM149" i="2" s="1"/>
  <c r="AM151" i="2" s="1"/>
  <c r="AM114" i="2"/>
  <c r="AM115" i="2" s="1"/>
  <c r="AC70" i="2"/>
  <c r="AG82" i="2"/>
  <c r="AG161" i="2" s="1"/>
  <c r="AH56" i="2"/>
  <c r="AF39" i="2"/>
  <c r="AD85" i="2" l="1"/>
  <c r="AD164" i="2"/>
  <c r="N21" i="14"/>
  <c r="AM14" i="15"/>
  <c r="AM15" i="15" s="1"/>
  <c r="N12" i="14" s="1"/>
  <c r="AM43" i="15"/>
  <c r="AM124" i="2"/>
  <c r="AM41" i="2"/>
  <c r="AD70" i="2"/>
  <c r="AH82" i="2"/>
  <c r="AH161" i="2" s="1"/>
  <c r="AI56" i="2"/>
  <c r="AG39" i="2"/>
  <c r="N14" i="14" l="1"/>
  <c r="N13" i="14"/>
  <c r="AM167" i="15"/>
  <c r="AM116" i="2"/>
  <c r="AM126" i="2"/>
  <c r="AM127" i="2" s="1"/>
  <c r="AI82" i="2"/>
  <c r="AI161" i="2" s="1"/>
  <c r="AJ56" i="2"/>
  <c r="AH39" i="2"/>
  <c r="AM37" i="2" l="1"/>
  <c r="AJ82" i="2"/>
  <c r="AJ161" i="2" s="1"/>
  <c r="AI39" i="2"/>
  <c r="AJ39" i="2" l="1"/>
  <c r="S92" i="2" l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1" i="2" l="1"/>
  <c r="AE92" i="2" l="1"/>
  <c r="AF92" i="2" s="1"/>
  <c r="AG92" i="2" s="1"/>
  <c r="AH92" i="2" s="1"/>
  <c r="AI92" i="2" s="1"/>
  <c r="AJ92" i="2" s="1"/>
  <c r="AK92" i="2" s="1"/>
  <c r="AL92" i="2" s="1"/>
  <c r="AM92" i="2" s="1"/>
  <c r="AE32" i="2"/>
  <c r="AE20" i="2" s="1"/>
  <c r="AE17" i="2" l="1"/>
  <c r="AE21" i="2"/>
  <c r="AF21" i="2" s="1"/>
  <c r="AG21" i="2" s="1"/>
  <c r="AH21" i="2" s="1"/>
  <c r="AI21" i="2" s="1"/>
  <c r="AJ21" i="2" s="1"/>
  <c r="AK21" i="2" s="1"/>
  <c r="AL21" i="2" s="1"/>
  <c r="AM21" i="2" s="1"/>
  <c r="K20" i="14" s="1"/>
  <c r="AE120" i="2"/>
  <c r="AE135" i="2"/>
  <c r="AE68" i="2"/>
  <c r="AE34" i="2"/>
  <c r="AE82" i="2"/>
  <c r="AE161" i="2" s="1"/>
  <c r="AE155" i="2"/>
  <c r="AE79" i="2"/>
  <c r="AE160" i="2" s="1"/>
  <c r="AE163" i="2" l="1"/>
  <c r="AE42" i="2"/>
  <c r="AE137" i="2"/>
  <c r="AE162" i="2" s="1"/>
  <c r="AE121" i="2"/>
  <c r="AE112" i="2"/>
  <c r="AE123" i="2" s="1"/>
  <c r="AE38" i="2"/>
  <c r="AE80" i="2"/>
  <c r="AF79" i="2" s="1"/>
  <c r="AF160" i="2" s="1"/>
  <c r="AE156" i="2"/>
  <c r="AF155" i="2" s="1"/>
  <c r="AE39" i="2"/>
  <c r="AE84" i="2"/>
  <c r="AE83" i="2" s="1"/>
  <c r="N38" i="14" l="1"/>
  <c r="AF163" i="2"/>
  <c r="AF42" i="2"/>
  <c r="AE140" i="2"/>
  <c r="AE142" i="2" s="1"/>
  <c r="AE114" i="2"/>
  <c r="AE115" i="2" s="1"/>
  <c r="AF80" i="2"/>
  <c r="AG79" i="2" s="1"/>
  <c r="AG160" i="2" s="1"/>
  <c r="AF38" i="2"/>
  <c r="AF156" i="2"/>
  <c r="AG155" i="2" s="1"/>
  <c r="AE40" i="2"/>
  <c r="AE85" i="2" s="1"/>
  <c r="AF84" i="2"/>
  <c r="AF83" i="2" s="1"/>
  <c r="AE116" i="2" l="1"/>
  <c r="AE143" i="2"/>
  <c r="AE149" i="2" s="1"/>
  <c r="AE151" i="2" s="1"/>
  <c r="AG163" i="2"/>
  <c r="AG42" i="2"/>
  <c r="AE70" i="2"/>
  <c r="AG156" i="2"/>
  <c r="AH155" i="2" s="1"/>
  <c r="AF40" i="2"/>
  <c r="AF164" i="2" s="1"/>
  <c r="AG84" i="2"/>
  <c r="AG83" i="2" s="1"/>
  <c r="AG38" i="2"/>
  <c r="AG80" i="2"/>
  <c r="AH79" i="2" s="1"/>
  <c r="AH160" i="2" s="1"/>
  <c r="AF85" i="2" l="1"/>
  <c r="AE124" i="2"/>
  <c r="AE126" i="2"/>
  <c r="AE127" i="2" s="1"/>
  <c r="AE41" i="2"/>
  <c r="AE164" i="2" s="1"/>
  <c r="AH163" i="2"/>
  <c r="AH42" i="2"/>
  <c r="AH156" i="2"/>
  <c r="AI155" i="2" s="1"/>
  <c r="AH80" i="2"/>
  <c r="AI79" i="2" s="1"/>
  <c r="AI160" i="2" s="1"/>
  <c r="AH38" i="2"/>
  <c r="AG40" i="2"/>
  <c r="AG164" i="2" s="1"/>
  <c r="AH84" i="2"/>
  <c r="AH83" i="2" s="1"/>
  <c r="AG85" i="2" l="1"/>
  <c r="AE37" i="2"/>
  <c r="AI163" i="2"/>
  <c r="AI42" i="2"/>
  <c r="AI80" i="2"/>
  <c r="AJ79" i="2" s="1"/>
  <c r="AJ160" i="2" s="1"/>
  <c r="AI38" i="2"/>
  <c r="AH40" i="2"/>
  <c r="AH164" i="2" s="1"/>
  <c r="AI84" i="2"/>
  <c r="AI83" i="2" s="1"/>
  <c r="AI156" i="2"/>
  <c r="AJ155" i="2" s="1"/>
  <c r="AH85" i="2" l="1"/>
  <c r="AJ163" i="2"/>
  <c r="AJ42" i="2"/>
  <c r="AG70" i="2"/>
  <c r="AF70" i="2"/>
  <c r="AJ80" i="2"/>
  <c r="AK79" i="2" s="1"/>
  <c r="AK160" i="2" s="1"/>
  <c r="AJ38" i="2"/>
  <c r="AI40" i="2"/>
  <c r="AI164" i="2" s="1"/>
  <c r="AJ84" i="2"/>
  <c r="AJ83" i="2" s="1"/>
  <c r="AJ156" i="2"/>
  <c r="AK155" i="2" s="1"/>
  <c r="AI85" i="2" l="1"/>
  <c r="AK163" i="2"/>
  <c r="AK42" i="2"/>
  <c r="AH70" i="2"/>
  <c r="AJ40" i="2"/>
  <c r="AJ164" i="2" s="1"/>
  <c r="AK84" i="2"/>
  <c r="AK83" i="2" s="1"/>
  <c r="AK156" i="2"/>
  <c r="AL155" i="2" s="1"/>
  <c r="AK80" i="2"/>
  <c r="AL79" i="2" s="1"/>
  <c r="AL160" i="2" s="1"/>
  <c r="AK38" i="2"/>
  <c r="AJ85" i="2" l="1"/>
  <c r="AL163" i="2"/>
  <c r="AL42" i="2"/>
  <c r="AJ14" i="2"/>
  <c r="AI70" i="2"/>
  <c r="AJ70" i="2"/>
  <c r="AL156" i="2"/>
  <c r="AM155" i="2" s="1"/>
  <c r="AK40" i="2"/>
  <c r="AK164" i="2" s="1"/>
  <c r="AL84" i="2"/>
  <c r="AL83" i="2" s="1"/>
  <c r="AL80" i="2"/>
  <c r="AM79" i="2" s="1"/>
  <c r="AM160" i="2" s="1"/>
  <c r="AL38" i="2"/>
  <c r="AK85" i="2" l="1"/>
  <c r="AM163" i="2"/>
  <c r="AM42" i="2"/>
  <c r="AJ43" i="2"/>
  <c r="AF43" i="2"/>
  <c r="AF14" i="2"/>
  <c r="AF167" i="2" s="1"/>
  <c r="AB43" i="2"/>
  <c r="AB14" i="2"/>
  <c r="AB167" i="2" s="1"/>
  <c r="Y14" i="2"/>
  <c r="Y167" i="2" s="1"/>
  <c r="Y43" i="2"/>
  <c r="V14" i="2"/>
  <c r="V167" i="2" s="1"/>
  <c r="V43" i="2"/>
  <c r="R43" i="2"/>
  <c r="R14" i="2"/>
  <c r="R167" i="2" s="1"/>
  <c r="N43" i="2"/>
  <c r="N14" i="2"/>
  <c r="N167" i="2" s="1"/>
  <c r="AI43" i="2"/>
  <c r="AI14" i="2"/>
  <c r="AI167" i="2" s="1"/>
  <c r="AD14" i="2"/>
  <c r="AD167" i="2" s="1"/>
  <c r="AD43" i="2"/>
  <c r="Q43" i="2"/>
  <c r="Q14" i="2"/>
  <c r="Q167" i="2" s="1"/>
  <c r="M75" i="2"/>
  <c r="M43" i="2"/>
  <c r="AA14" i="2"/>
  <c r="AA167" i="2" s="1"/>
  <c r="AA43" i="2"/>
  <c r="X14" i="2"/>
  <c r="X167" i="2" s="1"/>
  <c r="X43" i="2"/>
  <c r="T14" i="2"/>
  <c r="T167" i="2" s="1"/>
  <c r="T43" i="2"/>
  <c r="P43" i="2"/>
  <c r="P14" i="2"/>
  <c r="P167" i="2" s="1"/>
  <c r="AH43" i="2"/>
  <c r="AH14" i="2"/>
  <c r="AH167" i="2" s="1"/>
  <c r="AE14" i="2"/>
  <c r="AE167" i="2" s="1"/>
  <c r="AE43" i="2"/>
  <c r="AG14" i="2"/>
  <c r="AG167" i="2" s="1"/>
  <c r="AG43" i="2"/>
  <c r="AC14" i="2"/>
  <c r="AC167" i="2" s="1"/>
  <c r="AC43" i="2"/>
  <c r="Z14" i="2"/>
  <c r="Z167" i="2" s="1"/>
  <c r="Z43" i="2"/>
  <c r="W14" i="2"/>
  <c r="W167" i="2" s="1"/>
  <c r="W43" i="2"/>
  <c r="S14" i="2"/>
  <c r="S167" i="2" s="1"/>
  <c r="S43" i="2"/>
  <c r="O43" i="2"/>
  <c r="O14" i="2"/>
  <c r="O167" i="2" s="1"/>
  <c r="AK43" i="2"/>
  <c r="AJ167" i="2"/>
  <c r="AM38" i="2"/>
  <c r="AM80" i="2"/>
  <c r="AL40" i="2"/>
  <c r="AL164" i="2" s="1"/>
  <c r="AM84" i="2"/>
  <c r="AM83" i="2" s="1"/>
  <c r="AM156" i="2"/>
  <c r="AM40" i="2" l="1"/>
  <c r="AM164" i="2" s="1"/>
  <c r="K18" i="14"/>
  <c r="AL85" i="2"/>
  <c r="AM74" i="2"/>
  <c r="N75" i="2"/>
  <c r="O75" i="2" s="1"/>
  <c r="P75" i="2" s="1"/>
  <c r="Q75" i="2" s="1"/>
  <c r="R75" i="2" s="1"/>
  <c r="S75" i="2" s="1"/>
  <c r="T75" i="2" s="1"/>
  <c r="M14" i="2"/>
  <c r="AK70" i="2"/>
  <c r="AK14" i="2"/>
  <c r="AK167" i="2" s="1"/>
  <c r="AL43" i="2"/>
  <c r="K37" i="14" l="1"/>
  <c r="K71" i="14" s="1"/>
  <c r="AM43" i="2"/>
  <c r="AM85" i="2"/>
  <c r="M167" i="2"/>
  <c r="M15" i="2"/>
  <c r="N15" i="2" s="1"/>
  <c r="O15" i="2" s="1"/>
  <c r="P15" i="2" s="1"/>
  <c r="Q15" i="2" s="1"/>
  <c r="R15" i="2" s="1"/>
  <c r="S15" i="2" s="1"/>
  <c r="T15" i="2" s="1"/>
  <c r="AL14" i="2"/>
  <c r="AM70" i="2"/>
  <c r="AM14" i="2"/>
  <c r="AM167" i="2" s="1"/>
  <c r="AL70" i="2"/>
  <c r="K19" i="14" l="1"/>
  <c r="K78" i="14" s="1"/>
  <c r="K84" i="14" s="1"/>
  <c r="AL167" i="2"/>
  <c r="U120" i="2"/>
  <c r="U123" i="2" s="1"/>
  <c r="U129" i="2" s="1"/>
  <c r="V129" i="2" s="1"/>
  <c r="W129" i="2" s="1"/>
  <c r="X129" i="2" s="1"/>
  <c r="Y129" i="2" s="1"/>
  <c r="Z129" i="2" s="1"/>
  <c r="AA129" i="2" s="1"/>
  <c r="AB129" i="2" s="1"/>
  <c r="AC129" i="2" s="1"/>
  <c r="AD129" i="2" s="1"/>
  <c r="AE129" i="2" s="1"/>
  <c r="AF129" i="2" s="1"/>
  <c r="AG129" i="2" s="1"/>
  <c r="AH129" i="2" s="1"/>
  <c r="AI129" i="2" s="1"/>
  <c r="AJ129" i="2" s="1"/>
  <c r="AK129" i="2" s="1"/>
  <c r="AL129" i="2" s="1"/>
  <c r="AM129" i="2" s="1"/>
  <c r="U121" i="2" l="1"/>
  <c r="U18" i="2" l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K16" i="14" s="1"/>
  <c r="U126" i="2"/>
  <c r="U124" i="2"/>
  <c r="U135" i="2"/>
  <c r="U127" i="2" l="1"/>
  <c r="U130" i="2"/>
  <c r="V130" i="2" s="1"/>
  <c r="W130" i="2" s="1"/>
  <c r="X130" i="2" s="1"/>
  <c r="Y130" i="2" s="1"/>
  <c r="Z130" i="2" s="1"/>
  <c r="AA130" i="2" s="1"/>
  <c r="AB130" i="2" s="1"/>
  <c r="AC130" i="2" s="1"/>
  <c r="AD130" i="2" s="1"/>
  <c r="AE130" i="2" s="1"/>
  <c r="AF130" i="2" s="1"/>
  <c r="AG130" i="2" s="1"/>
  <c r="AH130" i="2" s="1"/>
  <c r="AI130" i="2" s="1"/>
  <c r="AJ130" i="2" s="1"/>
  <c r="AK130" i="2" s="1"/>
  <c r="AL130" i="2" s="1"/>
  <c r="AM130" i="2" s="1"/>
  <c r="K17" i="14" s="1"/>
  <c r="U37" i="2"/>
  <c r="U137" i="2"/>
  <c r="U162" i="2" s="1"/>
  <c r="K38" i="14" l="1"/>
  <c r="K60" i="14" s="1"/>
  <c r="K77" i="14"/>
  <c r="K80" i="14" s="1"/>
  <c r="U140" i="2"/>
  <c r="U142" i="2" s="1"/>
  <c r="U152" i="2"/>
  <c r="V152" i="2" s="1"/>
  <c r="W152" i="2" s="1"/>
  <c r="X152" i="2" s="1"/>
  <c r="Y152" i="2" s="1"/>
  <c r="Z152" i="2" s="1"/>
  <c r="AA152" i="2" s="1"/>
  <c r="AB152" i="2" s="1"/>
  <c r="AC152" i="2" s="1"/>
  <c r="AD152" i="2" s="1"/>
  <c r="AE152" i="2" s="1"/>
  <c r="AF152" i="2" s="1"/>
  <c r="AG152" i="2" s="1"/>
  <c r="AH152" i="2" s="1"/>
  <c r="AI152" i="2" s="1"/>
  <c r="AJ152" i="2" s="1"/>
  <c r="AK152" i="2" s="1"/>
  <c r="AL152" i="2" s="1"/>
  <c r="AM152" i="2" s="1"/>
  <c r="M178" i="14" l="1"/>
  <c r="M168" i="14"/>
  <c r="M170" i="14" s="1"/>
  <c r="M171" i="14" s="1"/>
  <c r="N60" i="14"/>
  <c r="K72" i="14"/>
  <c r="K85" i="14" s="1"/>
  <c r="U143" i="2"/>
  <c r="U149" i="2" s="1"/>
  <c r="U41" i="2" s="1"/>
  <c r="M172" i="14" l="1"/>
  <c r="K68" i="14" s="1"/>
  <c r="M176" i="14"/>
  <c r="M180" i="14"/>
  <c r="M181" i="14" s="1"/>
  <c r="M182" i="14" s="1"/>
  <c r="M183" i="14" s="1"/>
  <c r="R167" i="14"/>
  <c r="R169" i="14" s="1"/>
  <c r="R170" i="14" s="1"/>
  <c r="R171" i="14" s="1"/>
  <c r="R124" i="14"/>
  <c r="R126" i="14" s="1"/>
  <c r="U164" i="2"/>
  <c r="U43" i="2"/>
  <c r="U151" i="2"/>
  <c r="U153" i="2"/>
  <c r="V153" i="2" s="1"/>
  <c r="W153" i="2" s="1"/>
  <c r="X153" i="2" s="1"/>
  <c r="Y153" i="2" s="1"/>
  <c r="Z153" i="2" s="1"/>
  <c r="AA153" i="2" s="1"/>
  <c r="AB153" i="2" s="1"/>
  <c r="AC153" i="2" s="1"/>
  <c r="AD153" i="2" s="1"/>
  <c r="AE153" i="2" s="1"/>
  <c r="AF153" i="2" s="1"/>
  <c r="AG153" i="2" s="1"/>
  <c r="AH153" i="2" s="1"/>
  <c r="AI153" i="2" s="1"/>
  <c r="AJ153" i="2" s="1"/>
  <c r="AK153" i="2" s="1"/>
  <c r="AL153" i="2" s="1"/>
  <c r="AM153" i="2" s="1"/>
  <c r="K21" i="14" s="1"/>
  <c r="U75" i="2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G75" i="2" s="1"/>
  <c r="AH75" i="2" s="1"/>
  <c r="AI75" i="2" s="1"/>
  <c r="AJ75" i="2" s="1"/>
  <c r="AK75" i="2" s="1"/>
  <c r="AL75" i="2" s="1"/>
  <c r="AM75" i="2" s="1"/>
  <c r="U14" i="2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Y166" i="2" s="1"/>
  <c r="M184" i="14" l="1"/>
  <c r="K61" i="14" s="1"/>
  <c r="R173" i="14"/>
  <c r="R175" i="14" s="1"/>
  <c r="R177" i="14"/>
  <c r="R179" i="14" s="1"/>
  <c r="R127" i="14"/>
  <c r="R128" i="14" s="1"/>
  <c r="R129" i="14" s="1"/>
  <c r="N56" i="14" s="1"/>
  <c r="N62" i="14" s="1"/>
  <c r="M62" i="14" s="1"/>
  <c r="AG166" i="2"/>
  <c r="AB166" i="2"/>
  <c r="AH166" i="2"/>
  <c r="AI166" i="2"/>
  <c r="W166" i="2"/>
  <c r="S166" i="2"/>
  <c r="O166" i="2"/>
  <c r="U166" i="2"/>
  <c r="AE166" i="2"/>
  <c r="AM166" i="2"/>
  <c r="AM15" i="2"/>
  <c r="Z166" i="2"/>
  <c r="T166" i="2"/>
  <c r="N166" i="2"/>
  <c r="U167" i="2"/>
  <c r="AK166" i="2"/>
  <c r="AJ166" i="2"/>
  <c r="V166" i="2"/>
  <c r="AF166" i="2"/>
  <c r="P166" i="2"/>
  <c r="AC166" i="2"/>
  <c r="R166" i="2"/>
  <c r="AL166" i="2"/>
  <c r="AA166" i="2"/>
  <c r="X166" i="2"/>
  <c r="AD166" i="2"/>
  <c r="M166" i="2"/>
  <c r="Q166" i="2"/>
  <c r="R180" i="14" l="1"/>
  <c r="R181" i="14" s="1"/>
  <c r="N68" i="14" s="1"/>
  <c r="N63" i="14"/>
  <c r="N66" i="14" s="1"/>
  <c r="K14" i="14"/>
  <c r="K13" i="14"/>
  <c r="K12" i="14"/>
  <c r="M30" i="14" s="1"/>
  <c r="N80" i="14"/>
  <c r="N70" i="14" l="1"/>
  <c r="N73" i="14" s="1"/>
  <c r="K52" i="14" s="1"/>
  <c r="K56" i="14" s="1"/>
  <c r="K62" i="14" s="1"/>
  <c r="J62" i="14" s="1"/>
  <c r="M32" i="14"/>
  <c r="M31" i="14"/>
  <c r="N74" i="14" l="1"/>
  <c r="N86" i="14"/>
  <c r="K63" i="14"/>
  <c r="M121" i="14" s="1"/>
  <c r="M133" i="14" s="1"/>
  <c r="N87" i="14" l="1"/>
  <c r="N3" i="14"/>
  <c r="M137" i="14"/>
  <c r="M129" i="14"/>
  <c r="M86" i="14"/>
  <c r="M3" i="14" s="1"/>
  <c r="M154" i="14"/>
  <c r="M157" i="14" s="1"/>
  <c r="M159" i="14" s="1"/>
  <c r="M160" i="14" s="1"/>
  <c r="M127" i="14"/>
  <c r="M145" i="14" s="1"/>
  <c r="M147" i="14"/>
  <c r="M130" i="14" l="1"/>
  <c r="M131" i="14" s="1"/>
  <c r="M134" i="14" s="1"/>
  <c r="M135" i="14" s="1"/>
  <c r="M132" i="14" l="1"/>
  <c r="M138" i="14"/>
  <c r="M139" i="14" s="1"/>
  <c r="M140" i="14" s="1"/>
  <c r="M141" i="14" l="1"/>
  <c r="M142" i="14"/>
  <c r="M143" i="14" s="1"/>
  <c r="M144" i="14" s="1"/>
  <c r="M149" i="14" l="1"/>
  <c r="M146" i="14"/>
  <c r="M148" i="14" s="1"/>
  <c r="K66" i="14" s="1"/>
  <c r="M161" i="14" s="1"/>
  <c r="M162" i="14" s="1"/>
  <c r="M163" i="14" s="1"/>
  <c r="M150" i="14" l="1"/>
  <c r="K70" i="14"/>
  <c r="K83" i="14" s="1"/>
  <c r="K73" i="14" l="1"/>
  <c r="K86" i="14" s="1"/>
  <c r="J86" i="14" l="1"/>
  <c r="M2" i="14" s="1"/>
  <c r="N2" i="14"/>
  <c r="K87" i="14"/>
  <c r="K7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Smith</author>
  </authors>
  <commentList>
    <comment ref="B38" authorId="0" shapeId="0" xr:uid="{3257F831-1C88-49AF-9DA0-02A201DF9105}">
      <text>
        <r>
          <rPr>
            <b/>
            <sz val="9"/>
            <color indexed="81"/>
            <rFont val="Tahoma"/>
            <charset val="1"/>
          </rPr>
          <t>Check prior Year's W2 or last paycheck Memo section</t>
        </r>
      </text>
    </comment>
    <comment ref="B39" authorId="0" shapeId="0" xr:uid="{F389132D-5E4E-4087-9E1E-092668E83806}">
      <text>
        <r>
          <rPr>
            <sz val="9"/>
            <color indexed="81"/>
            <rFont val="Tahoma"/>
            <charset val="1"/>
          </rPr>
          <t>Some employers have their own disability insurance; If empty, we will use Tax Law 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tc={BB1ADEBF-772A-491D-ACE3-E59B8F51E3A8}</author>
  </authors>
  <commentList>
    <comment ref="E54" authorId="0" shapeId="0" xr:uid="{BB1ADEBF-772A-491D-ACE3-E59B8F51E3A8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use the worksheet below to mark these.  The 401K savings are broken into supplemental and salary based contributions.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tc={979A7FBD-2470-4867-896A-CBB2E7135795}</author>
  </authors>
  <commentList>
    <comment ref="E54" authorId="0" shapeId="0" xr:uid="{979A7FBD-2470-4867-896A-CBB2E7135795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use the worksheet below to mark these.  The 401K savings are broken into supplemental and salary based contributions.</t>
      </text>
    </comment>
  </commentList>
</comments>
</file>

<file path=xl/sharedStrings.xml><?xml version="1.0" encoding="utf-8"?>
<sst xmlns="http://schemas.openxmlformats.org/spreadsheetml/2006/main" count="1299" uniqueCount="556">
  <si>
    <t>Medicare</t>
  </si>
  <si>
    <t>Quarterly Bonus</t>
  </si>
  <si>
    <t>Year-end Bonus</t>
  </si>
  <si>
    <t>Yearly Bonus</t>
  </si>
  <si>
    <t>Yearly Salary</t>
  </si>
  <si>
    <t>NQDC from Salary</t>
  </si>
  <si>
    <t>NQDC from Qtr Bonus</t>
  </si>
  <si>
    <t>NQDC from Yearly Bonus</t>
  </si>
  <si>
    <t>Social Security</t>
  </si>
  <si>
    <t>Taxes</t>
  </si>
  <si>
    <t>Income Subtotal</t>
  </si>
  <si>
    <t>Medicare Surcharge</t>
  </si>
  <si>
    <t>Fed Tax</t>
  </si>
  <si>
    <t>State Tax</t>
  </si>
  <si>
    <t>Income Offset (Other Offset)</t>
  </si>
  <si>
    <t>Group Term Life</t>
  </si>
  <si>
    <t>Ltd Imputed Income</t>
  </si>
  <si>
    <t>Paycheck</t>
  </si>
  <si>
    <t>Dependent Life Insurance</t>
  </si>
  <si>
    <t>Dependent Life Insurance Child</t>
  </si>
  <si>
    <t>Prepaid Legal Plan</t>
  </si>
  <si>
    <t>CA Voluntary Disability (SDI)</t>
  </si>
  <si>
    <t>SDI Tax</t>
  </si>
  <si>
    <t>SDI Wage Limit</t>
  </si>
  <si>
    <t>Social Security (FICA)</t>
  </si>
  <si>
    <t>ELTI</t>
  </si>
  <si>
    <t>NQDC from ELTI</t>
  </si>
  <si>
    <t>YTD Paychecks</t>
  </si>
  <si>
    <t>Average Paycheck</t>
  </si>
  <si>
    <t>401K Trad % Contribution</t>
  </si>
  <si>
    <t>HSA Contribution by Employer</t>
  </si>
  <si>
    <t>X</t>
  </si>
  <si>
    <t>Quarterly Bonus (Yearly total)</t>
  </si>
  <si>
    <t>Max 401K allowed</t>
  </si>
  <si>
    <t>HSA Employer Contribution</t>
  </si>
  <si>
    <t>+</t>
  </si>
  <si>
    <t>-</t>
  </si>
  <si>
    <t>401K Calc</t>
  </si>
  <si>
    <t>Medicare Tax</t>
  </si>
  <si>
    <t>Social Sec Tax</t>
  </si>
  <si>
    <t>Split</t>
  </si>
  <si>
    <t>Federal Income Tax</t>
  </si>
  <si>
    <t>Federal Medicare</t>
  </si>
  <si>
    <t>Federal Medicare Surcharge</t>
  </si>
  <si>
    <t>Total</t>
  </si>
  <si>
    <t>PreTax Deductions</t>
  </si>
  <si>
    <t>Earnings</t>
  </si>
  <si>
    <t>Pretax Medical (EE)</t>
  </si>
  <si>
    <t>Pretax Dental Plan</t>
  </si>
  <si>
    <t>HSA Employee Contribution</t>
  </si>
  <si>
    <t>AfterTax Deductions</t>
  </si>
  <si>
    <t>Group Life Insurance Offset</t>
  </si>
  <si>
    <t>Pretax Vision</t>
  </si>
  <si>
    <t>401K Traditional Savings</t>
  </si>
  <si>
    <t>Total Yearly Gross Income</t>
  </si>
  <si>
    <t>Rate</t>
  </si>
  <si>
    <t>Calculations used for withholdings</t>
  </si>
  <si>
    <t>401K Roth % Contribution</t>
  </si>
  <si>
    <t>Employer HSA Contribution Offset</t>
  </si>
  <si>
    <t>401K Roth Contribution</t>
  </si>
  <si>
    <t>Social Security Wage Limit</t>
  </si>
  <si>
    <t>SDI (Disability) Tax</t>
  </si>
  <si>
    <t>Optional/Voluntary Life Insurance</t>
  </si>
  <si>
    <t>Employee Stock Purchase Plan (ESPP)</t>
  </si>
  <si>
    <t>ESPP Discount on Stock Value</t>
  </si>
  <si>
    <t>ESPP Discount Income</t>
  </si>
  <si>
    <t>ESPP Purchases of Stock</t>
  </si>
  <si>
    <t>ESPP Calc</t>
  </si>
  <si>
    <t>Max ESPP Contribution</t>
  </si>
  <si>
    <t>ESPP Discount Income Offset</t>
  </si>
  <si>
    <t>ESPP Prior Year-end balance</t>
  </si>
  <si>
    <t>ESPP Contribution %</t>
  </si>
  <si>
    <t>Paycheck Interval</t>
  </si>
  <si>
    <t>Bi-Weekly</t>
  </si>
  <si>
    <t>Semi-Monthly</t>
  </si>
  <si>
    <t>First Paycheck Date of year</t>
  </si>
  <si>
    <t>Only valid for Bi-weekly</t>
  </si>
  <si>
    <t>Paycheck % of income (amount after tax)</t>
  </si>
  <si>
    <t>Mark which paychecks receive the following (X)</t>
  </si>
  <si>
    <t>Dependent Care (Flex Spending)</t>
  </si>
  <si>
    <t>Voluntary AD&amp;D Employee</t>
  </si>
  <si>
    <t>Person 1</t>
  </si>
  <si>
    <t>Person 2</t>
  </si>
  <si>
    <t>Check#</t>
  </si>
  <si>
    <t>Payday</t>
  </si>
  <si>
    <t>Supplemental Fed Tax Rate</t>
  </si>
  <si>
    <t>Supplemental State Tax Rate</t>
  </si>
  <si>
    <t>Supplemental</t>
  </si>
  <si>
    <t>RSU</t>
  </si>
  <si>
    <t>https://www.irs.gov/pub/irs-pdf/n1036.pdf</t>
  </si>
  <si>
    <t>HSA Yearly Contribution</t>
  </si>
  <si>
    <t>ELTI; Long Term Incentive (Yearly total)</t>
  </si>
  <si>
    <t>RSU Distributions</t>
  </si>
  <si>
    <t>ELTI Payment</t>
  </si>
  <si>
    <r>
      <t xml:space="preserve">Paycheck </t>
    </r>
    <r>
      <rPr>
        <i/>
        <sz val="11"/>
        <color theme="0" tint="-0.499984740745262"/>
        <rFont val="Calibri"/>
        <family val="2"/>
        <scheme val="minor"/>
      </rPr>
      <t>(calculated from inputs above)</t>
    </r>
  </si>
  <si>
    <t>Regular Pay (Salary)</t>
  </si>
  <si>
    <t>RSU Income</t>
  </si>
  <si>
    <t>Used to backout non-RSU tax for the stock purchase</t>
  </si>
  <si>
    <t>RSU Stock Acquistion Offset (stock equity)</t>
  </si>
  <si>
    <t>YTD RSU Stocks</t>
  </si>
  <si>
    <t>RSU Payment</t>
  </si>
  <si>
    <t>https://www.edd.ca.gov/pdf_pub_ctr/18methb.pdf</t>
  </si>
  <si>
    <t>Max tax in bracket</t>
  </si>
  <si>
    <t>W2 Wages</t>
  </si>
  <si>
    <t>Fed: Salary Income for Fed Tax</t>
  </si>
  <si>
    <t>Fed: Personal Exemptions</t>
  </si>
  <si>
    <t>Fed: Tax based on Supplemental Fed Tax</t>
  </si>
  <si>
    <t>Fed: Effective Tax Rate on Salary</t>
  </si>
  <si>
    <t>Fed: Tax based on Percentage Method</t>
  </si>
  <si>
    <t>Fed: Income minus Exemptions for Fed Withholdings</t>
  </si>
  <si>
    <t>Fed: Supplemental Income for Period</t>
  </si>
  <si>
    <t>Fed: Total Tax (Salary + Supplemental)</t>
  </si>
  <si>
    <t>Fed: Effective Total Tax Rate</t>
  </si>
  <si>
    <t>Fed: Total Income (Salary + Supplemental)</t>
  </si>
  <si>
    <t>ESPP: Potential Contributions incl discount</t>
  </si>
  <si>
    <t>Fed: Yearly Equivalent for lookup of Percentage Method</t>
  </si>
  <si>
    <t>ESPP: Actual Contribution</t>
  </si>
  <si>
    <t>ESPP: Actual Contribution incl discount</t>
  </si>
  <si>
    <t>ESPP: Cumulative Contributions incl discount (calc max)</t>
  </si>
  <si>
    <t>ESPP Purchasing of ESPP (draining contributions)</t>
  </si>
  <si>
    <t>ESPP: Cumulative ESPP Contributions for Purchase (incl discount)</t>
  </si>
  <si>
    <t>Medicare: Income counted for this</t>
  </si>
  <si>
    <t>Medicare: Cumulative Income for Medicare</t>
  </si>
  <si>
    <t>Medicare: Income for Medicare Surcharge</t>
  </si>
  <si>
    <t>Social Security: Income for Social Security</t>
  </si>
  <si>
    <t>Social Security: Cumulative Income for Social</t>
  </si>
  <si>
    <t>State: State Tax Rate for Period</t>
  </si>
  <si>
    <t>State: Cumulative Income for State Tax</t>
  </si>
  <si>
    <t>State SDI: Income for CA SDI Tax</t>
  </si>
  <si>
    <t>State SDI: Cumulative Income for SDI Tax</t>
  </si>
  <si>
    <t>RSU: Offset Calculation</t>
  </si>
  <si>
    <t>401K: Potential 401K Supplemental Trad Contribution</t>
  </si>
  <si>
    <t>401K: Potential 401K Salary Traditional Contribution</t>
  </si>
  <si>
    <t>401K: Potential 401K Total Traditional Contribution</t>
  </si>
  <si>
    <t>401K: Potential 401k Roth Contribution</t>
  </si>
  <si>
    <t>401K: % Traditional 401K contribution</t>
  </si>
  <si>
    <t>401K: % Roth 401K Contribution</t>
  </si>
  <si>
    <t>401K: Total Actual 401K Traditional Contribution</t>
  </si>
  <si>
    <t>401K: Total Actual 401K Roth Contribution</t>
  </si>
  <si>
    <t>401K: Actual 401K Traditional Contribution from Salary</t>
  </si>
  <si>
    <t>401K: Actual 401K Traditional Contribution from Suppl</t>
  </si>
  <si>
    <t>401K: Cumulative 401K Traditional Savings</t>
  </si>
  <si>
    <t>401K: Cumulative 401K Roth Savings</t>
  </si>
  <si>
    <t>401K: Cumulative 401K Trad+Roth Savings</t>
  </si>
  <si>
    <t>https://www.edd.ca.gov/pdf_pub_ctr/19metha.pdf</t>
  </si>
  <si>
    <t>https://www.edd.ca.gov/pdf_pub_ctr/19methb.pdf</t>
  </si>
  <si>
    <t>State: Salary Income for State Tax</t>
  </si>
  <si>
    <t>State: Supplemental Income for State Tax</t>
  </si>
  <si>
    <t>State: Total Income for State Tax</t>
  </si>
  <si>
    <t>State: Yearly Income for Percentage Method Lookup</t>
  </si>
  <si>
    <t>State: Calculated Tax using Percentage Method</t>
  </si>
  <si>
    <t>State: Tax on Supplemental (only if no Salary in period)</t>
  </si>
  <si>
    <t>State: Total State Tax this period</t>
  </si>
  <si>
    <t>State: Exemptions for period</t>
  </si>
  <si>
    <t>Fed: W4 Additional Withholdings</t>
  </si>
  <si>
    <t>Fed: Total Tax (Salary + Supplemental + W4 Withhold)</t>
  </si>
  <si>
    <t>State: RSU Portion of Supplemental income for State Tax</t>
  </si>
  <si>
    <t>RSU: % Income for Social (FICA)</t>
  </si>
  <si>
    <t>RSU: % Income for Medicare</t>
  </si>
  <si>
    <t>RSU: % Income for State Tax</t>
  </si>
  <si>
    <t>RSU: % SDI Income</t>
  </si>
  <si>
    <t>RSU: RSU Tax from Fed Tax</t>
  </si>
  <si>
    <t>If there was no salary for this period, below should be 0</t>
  </si>
  <si>
    <t xml:space="preserve">You should only see tax on supplemental if no salary </t>
  </si>
  <si>
    <t>Fed: RSU Income portion of Supplemental for Period</t>
  </si>
  <si>
    <t>Fed: Cumulative Income for Fed Tax</t>
  </si>
  <si>
    <t>W2 Gross (Box 1)</t>
  </si>
  <si>
    <t>YTD W2 Gross (Box 1)</t>
  </si>
  <si>
    <t>W2 State Gross (Box 16)</t>
  </si>
  <si>
    <t>YTD W2 State Gross (Box 16)</t>
  </si>
  <si>
    <t>https://www.edd.ca.gov/pdf_pub_ctr/de231eb.pdf</t>
  </si>
  <si>
    <t>Great document from CA EDD on what is subject to CA tax</t>
  </si>
  <si>
    <t>SINGLE</t>
  </si>
  <si>
    <t>Bracket Limit</t>
  </si>
  <si>
    <t xml:space="preserve"> Yearly Bracket Entry</t>
  </si>
  <si>
    <t>MARRIED</t>
  </si>
  <si>
    <t>Lookup table for Withholdings (only put YEARLY figures here)</t>
  </si>
  <si>
    <t>Filing Status:</t>
  </si>
  <si>
    <t>Tax Year:</t>
  </si>
  <si>
    <t>Federal</t>
  </si>
  <si>
    <t>State (currently California)</t>
  </si>
  <si>
    <t>https://www.irs.gov/pub/irs-pdf/p15.pdf</t>
  </si>
  <si>
    <t>https://www.irs.gov/pub/irs-pdf/p51_18.pdf</t>
  </si>
  <si>
    <t>State Paycheck Withholdings</t>
  </si>
  <si>
    <t>Federal Paycheck Withholdings</t>
  </si>
  <si>
    <t>2019 Federal Tax Paycheck Withholdings</t>
  </si>
  <si>
    <t>Yearly Bracket Entry</t>
  </si>
  <si>
    <t>Federal Tax Table</t>
  </si>
  <si>
    <t>https://www.nerdwallet.com/blog/taxes/federal-income-tax-brackets/</t>
  </si>
  <si>
    <t>Lookup table for 1040 Taxes</t>
  </si>
  <si>
    <t>State Tax Table</t>
  </si>
  <si>
    <t>https://www.ftb.ca.gov/forms/2018-California-Tax-Rates-and-Exemptions.shtml</t>
  </si>
  <si>
    <t>Federal Tax Law</t>
  </si>
  <si>
    <t>State Tax Law</t>
  </si>
  <si>
    <t>Federal / State Exemptions (e.g., W4, DE-4)</t>
  </si>
  <si>
    <t>Other (Optional)</t>
  </si>
  <si>
    <t>https://www.adp.com/-/media/Compliance/2018%20Fast%20Wage%20and%20Tax%20Facts/2018FastFactsCA.pdf</t>
  </si>
  <si>
    <t>Currently using California data</t>
  </si>
  <si>
    <t>State: Additional Withholdings per paycheck</t>
  </si>
  <si>
    <t>TODO: Add ESPP line near RSU to show stock equity gained throughout year</t>
  </si>
  <si>
    <t>Still needed</t>
  </si>
  <si>
    <t>TODO: Need to improve ESPP max (should be contributions for this year only); this may throw off paycheck amounts near end of year if you are maxing out on legal limit</t>
  </si>
  <si>
    <t>Standard Deduction</t>
  </si>
  <si>
    <t>Fed Standard Deduction</t>
  </si>
  <si>
    <t>State Standard Deduction</t>
  </si>
  <si>
    <t>State: Standard Deduction</t>
  </si>
  <si>
    <t>State: Salary Income for State Tax (after deduction)</t>
  </si>
  <si>
    <t>State: Calculated Tax minus Exemptions</t>
  </si>
  <si>
    <t>TODO: Allowances impact this; maybe put both here and pull to left and let each person sheet decide</t>
  </si>
  <si>
    <t>TODO: Make this affect the standard deduction amounts</t>
  </si>
  <si>
    <t>https://www.edd.ca.gov/payroll_taxes/rates_and_withholding.htm</t>
  </si>
  <si>
    <t>Federal Tax Table (Person 1)</t>
  </si>
  <si>
    <t>State Tax Table (Person 1)</t>
  </si>
  <si>
    <t>Tax Year</t>
  </si>
  <si>
    <t>&lt;-- From Summary Tab</t>
  </si>
  <si>
    <t>&lt;-- From Person 1 Tab</t>
  </si>
  <si>
    <t>State (Currently California)</t>
  </si>
  <si>
    <t>Name:</t>
  </si>
  <si>
    <t>Date reach 401K Savings</t>
  </si>
  <si>
    <t>Year's 401K Savings</t>
  </si>
  <si>
    <t>Fed: YTD Fed Total Tax</t>
  </si>
  <si>
    <t>Fed Taxes Collected</t>
  </si>
  <si>
    <t>State Taxes Collected</t>
  </si>
  <si>
    <t>Federal Paycheck Withholdings Lookup</t>
  </si>
  <si>
    <t>State Paycheck Withholdings Lookup</t>
  </si>
  <si>
    <t>W4 Filing Status</t>
  </si>
  <si>
    <t>Tax Filing Status</t>
  </si>
  <si>
    <t>W2 minus Deductions</t>
  </si>
  <si>
    <t>Tax  Filing Status</t>
  </si>
  <si>
    <t>State W2 Wages</t>
  </si>
  <si>
    <t>State Tax Paycheck Withholdings</t>
  </si>
  <si>
    <t>Federal Tax Paycheck Withholdings</t>
  </si>
  <si>
    <t>State: YTD State Tax</t>
  </si>
  <si>
    <t>Take Home Pay</t>
  </si>
  <si>
    <t>Child Tax Credits</t>
  </si>
  <si>
    <t>Other Credits</t>
  </si>
  <si>
    <t>Federal Standard Deduction</t>
  </si>
  <si>
    <t>Effective Tax Rate</t>
  </si>
  <si>
    <t>Medicare Wages</t>
  </si>
  <si>
    <t>Medicare Taxes Collected</t>
  </si>
  <si>
    <t>Medicare: YTD Medicare Taxes Paid</t>
  </si>
  <si>
    <t>Medicare Taxes Obligation</t>
  </si>
  <si>
    <t>Interest Income</t>
  </si>
  <si>
    <t>Ordinary Dividends</t>
  </si>
  <si>
    <t>Qualified Dividends</t>
  </si>
  <si>
    <t>Rental *Net* Income</t>
  </si>
  <si>
    <t>AGI (Adjusted Gross Income)</t>
  </si>
  <si>
    <t>Long Term Capital Gains &amp; Qual. Div</t>
  </si>
  <si>
    <t>Investment Income</t>
  </si>
  <si>
    <t>Tax Return Filing Status:</t>
  </si>
  <si>
    <t>Investment Income Threshhold</t>
  </si>
  <si>
    <t>Fed Tax Obligation (before credits)</t>
  </si>
  <si>
    <t>Investment Tax Obligation</t>
  </si>
  <si>
    <t>Federal Taxable Income</t>
  </si>
  <si>
    <t>Sched D; line 15</t>
  </si>
  <si>
    <t>Sched D; line 16</t>
  </si>
  <si>
    <t>11a-3</t>
  </si>
  <si>
    <t>11a-7</t>
  </si>
  <si>
    <t>11a-8</t>
  </si>
  <si>
    <t>11a-9</t>
  </si>
  <si>
    <t>11a-10</t>
  </si>
  <si>
    <t>Taxed at 0%</t>
  </si>
  <si>
    <t>11a-4/6</t>
  </si>
  <si>
    <t>11a-12</t>
  </si>
  <si>
    <t>11a-11</t>
  </si>
  <si>
    <t>11a-13</t>
  </si>
  <si>
    <t>11a-14</t>
  </si>
  <si>
    <t>11a-15</t>
  </si>
  <si>
    <t>11a-16</t>
  </si>
  <si>
    <t>11a-17</t>
  </si>
  <si>
    <t>11a-18</t>
  </si>
  <si>
    <t>11a-19</t>
  </si>
  <si>
    <t>11a-20</t>
  </si>
  <si>
    <t>11a-21</t>
  </si>
  <si>
    <t>11a-22</t>
  </si>
  <si>
    <t>11a-23</t>
  </si>
  <si>
    <t>11a-24</t>
  </si>
  <si>
    <t>11a-26</t>
  </si>
  <si>
    <t>11a-25</t>
  </si>
  <si>
    <t>11a-27</t>
  </si>
  <si>
    <t>Long Term Capital Gains Rate 1</t>
  </si>
  <si>
    <t>Long Term Capital Gains Threshhold 1</t>
  </si>
  <si>
    <t>Long Term Capital Gains Rate 2</t>
  </si>
  <si>
    <t>Long Term Capital Gains Threshhold 2</t>
  </si>
  <si>
    <t>Long Term Capital Gains Rate 3</t>
  </si>
  <si>
    <t>11a-11-tax</t>
  </si>
  <si>
    <t>Tax on income (minus long term)</t>
  </si>
  <si>
    <t>Tax Savings from Long Term</t>
  </si>
  <si>
    <t>Calculations for 1040 Line 11a</t>
  </si>
  <si>
    <t>Tax on all taxable income</t>
  </si>
  <si>
    <t>1040 Line 11a</t>
  </si>
  <si>
    <t>11a-1</t>
  </si>
  <si>
    <t>1040 Line 2b</t>
  </si>
  <si>
    <t>1040 Line 1</t>
  </si>
  <si>
    <t>Schedule 1 Line 17</t>
  </si>
  <si>
    <t>1040 Line 3b</t>
  </si>
  <si>
    <t>Sched D Line 7</t>
  </si>
  <si>
    <t>1040 Line 6</t>
  </si>
  <si>
    <t>11a-2</t>
  </si>
  <si>
    <t>Tax Owed on First Tier</t>
  </si>
  <si>
    <t>Tax Owed on 2nd Tier</t>
  </si>
  <si>
    <t>Taxed at 15%</t>
  </si>
  <si>
    <t>Taxed at 20%</t>
  </si>
  <si>
    <t>Tax Owed on 3rd Tier</t>
  </si>
  <si>
    <t>Income minus Long Term Cap Gains</t>
  </si>
  <si>
    <t>Effective Tax Rate on Long Term</t>
  </si>
  <si>
    <t>1040 Line 7</t>
  </si>
  <si>
    <t>1040 Line 8</t>
  </si>
  <si>
    <t>1040 Line 10</t>
  </si>
  <si>
    <t>1040 Line 3a</t>
  </si>
  <si>
    <t>Schedule D Line 15</t>
  </si>
  <si>
    <t>1040 Line 12</t>
  </si>
  <si>
    <t>1040 Line 14</t>
  </si>
  <si>
    <t>Short-term *Net* Capital Gains</t>
  </si>
  <si>
    <t>Long-term *Net* Capital Gains</t>
  </si>
  <si>
    <t>1040 Line 13</t>
  </si>
  <si>
    <t>Fed Tax Obligation (after credits)</t>
  </si>
  <si>
    <t>Schedule 4; Form 8959</t>
  </si>
  <si>
    <t>1040 Line 15</t>
  </si>
  <si>
    <t>Schedule 4; Form 8960</t>
  </si>
  <si>
    <t>1040 Line 16</t>
  </si>
  <si>
    <t>Total Taxes Collected</t>
  </si>
  <si>
    <t>Form 8959 Line 19</t>
  </si>
  <si>
    <t>Fed Tax Gap</t>
  </si>
  <si>
    <t>Medicare Tax Gap</t>
  </si>
  <si>
    <t>Investment Tax Gap</t>
  </si>
  <si>
    <t>1040 Line 17</t>
  </si>
  <si>
    <t>Schedule 5</t>
  </si>
  <si>
    <t>Employment Income</t>
  </si>
  <si>
    <t>Taxable Income</t>
  </si>
  <si>
    <t>Tax Collected</t>
  </si>
  <si>
    <t>Below tables are used to help calculate the above</t>
  </si>
  <si>
    <t>Combined Tax Return Estimate</t>
  </si>
  <si>
    <t>State Tax Obligation (before credits)</t>
  </si>
  <si>
    <t>State Taxes Obligation (after credits)</t>
  </si>
  <si>
    <t>TODO: Add AMT into this (Schedule 2)</t>
  </si>
  <si>
    <t>540 Line 12</t>
  </si>
  <si>
    <t>540 Line 13;17</t>
  </si>
  <si>
    <t>540 Line 18</t>
  </si>
  <si>
    <t>540 Line 19</t>
  </si>
  <si>
    <t>TODO: I did not account for 540 Schedule CA; additions/subtractions (Line 14 &amp; 16 of 540 form)</t>
  </si>
  <si>
    <t>540 Line 31</t>
  </si>
  <si>
    <t>540 Line 32</t>
  </si>
  <si>
    <t>540 Line 43</t>
  </si>
  <si>
    <t>540 Line 64</t>
  </si>
  <si>
    <t>540 line 71</t>
  </si>
  <si>
    <t>540 Line 76</t>
  </si>
  <si>
    <t>State Taxes Obligation</t>
  </si>
  <si>
    <t>6251-1</t>
  </si>
  <si>
    <t>Itemized Deduction max SALT tax (Sched A-7)</t>
  </si>
  <si>
    <t>If not itemized then take 1040-8</t>
  </si>
  <si>
    <t>6251-4</t>
  </si>
  <si>
    <t>6251-2a</t>
  </si>
  <si>
    <t>6251-5</t>
  </si>
  <si>
    <t>6251-6</t>
  </si>
  <si>
    <t>6251-10</t>
  </si>
  <si>
    <t>6251-7</t>
  </si>
  <si>
    <t>6251-11</t>
  </si>
  <si>
    <t>Calculations for AMT (NOT DONE)</t>
  </si>
  <si>
    <t>&lt;191k 26%, Otherwise 28%, subtract $3822</t>
  </si>
  <si>
    <t>1040 line 11a</t>
  </si>
  <si>
    <t>AMT (only if &gt;0)</t>
  </si>
  <si>
    <t>Line 4 - Line 5.  If &lt;=0 go to line 10</t>
  </si>
  <si>
    <t>AMT Income</t>
  </si>
  <si>
    <t>Form 1040 Line 10</t>
  </si>
  <si>
    <t>AMT Owed</t>
  </si>
  <si>
    <t>Federal Tax Gap</t>
  </si>
  <si>
    <t>State Tax Gap</t>
  </si>
  <si>
    <t>State</t>
  </si>
  <si>
    <t>If line 4 &lt;$500K (single) = 70.3K or &lt;$1M (married) = 109.4K</t>
  </si>
  <si>
    <t>Step</t>
  </si>
  <si>
    <t>Details</t>
  </si>
  <si>
    <t>Sample Input Field</t>
  </si>
  <si>
    <t>This workbook is intended to help you forecast your paychecks (Person 1/Person 2 tab) and if desired, your taxes (summary tab)</t>
  </si>
  <si>
    <t>The default State is California but you can change it to any state you want by updating the Tax Laws, Tax Brackets, Tax Paycheck Withholdings tabs</t>
  </si>
  <si>
    <t>You should only need to fill out the input fields</t>
  </si>
  <si>
    <t>Tip: It would help to have one of your paychecks handy to fill out Person 1 and Person 2</t>
  </si>
  <si>
    <t>Tip: It would be helpful to have a previous tax return to look at some previous values if you have investment income.  Or if you are a rockstar and know roughly what your investment income is, just put that in</t>
  </si>
  <si>
    <t>If you have any questions or find a problem in any logic, please contact me:</t>
  </si>
  <si>
    <t>Ryan Smith    rks125@gmail.com</t>
  </si>
  <si>
    <t>http://re.tc/ryansmith</t>
  </si>
  <si>
    <t>This workbook is printer friendly so please feel free to print and enjoy</t>
  </si>
  <si>
    <t>Note: scroll down to see any input fields</t>
  </si>
  <si>
    <t>TODO: paycheck withholdings are always $200k for the 0.9% surcharge on medicare; need to fix this; right now it is based off of tax return filing status</t>
  </si>
  <si>
    <t>https://achieve.lausd.net/cms/lib/CA01000043/Centricity/domain/326/2016-2017%20w2/2017%20Federal%20Withholding%20Tax%20Table.pdf</t>
  </si>
  <si>
    <t>https://www.edd.ca.gov/pdf_pub_ctr/17methb.pdf</t>
  </si>
  <si>
    <t>TODO: The standard deduction is also dependent on # of dependents; need to fix</t>
  </si>
  <si>
    <t>https://taxfoundation.org/2017-tax-brackets/</t>
  </si>
  <si>
    <t>2019 CA not avail as of Feb 13, 2019; using 2018 for now</t>
  </si>
  <si>
    <t>https://www.edd.ca.gov/pdf_pub_ctr/de3395.pdf</t>
  </si>
  <si>
    <t>https://www.sdppayroll.com/wp-content/uploads/2017/01/2017-Wage-Tax-Facts_SDPCA-002.pdf</t>
  </si>
  <si>
    <t>Investment Income Tax Rate (Obamacare)</t>
  </si>
  <si>
    <t>Code Section 423(b)</t>
  </si>
  <si>
    <t>Medicare surcharge after income (tax return)</t>
  </si>
  <si>
    <t>Medicare surcharge after income (withholding)</t>
  </si>
  <si>
    <t>Fixed in v9</t>
  </si>
  <si>
    <t>The closer this gets to 0, the closer you are to AMT!</t>
  </si>
  <si>
    <t>This does not include the medicare investment tax</t>
  </si>
  <si>
    <t>John</t>
  </si>
  <si>
    <t>v10 Fixed issue if your income was on the edge of a bracket then it was overcalculating how much tax you owe (it was a &lt;= instead of &lt;)</t>
  </si>
  <si>
    <t>Schedule A Line 5a</t>
  </si>
  <si>
    <t>Schedule A Line 5b</t>
  </si>
  <si>
    <t>Schedule A Line 8a</t>
  </si>
  <si>
    <t>Home Mortgage Interest</t>
  </si>
  <si>
    <t>Itemized Deductions</t>
  </si>
  <si>
    <t>Max SALT Itemized Deduction</t>
  </si>
  <si>
    <t>Standard / Itemized Deductions</t>
  </si>
  <si>
    <t>Gifts to Charity/Misc Deductions</t>
  </si>
  <si>
    <t>Schedule A Line 11-16</t>
  </si>
  <si>
    <t>(SALT) State Income Tax</t>
  </si>
  <si>
    <t>(SALT) State Real Estate [Property] Tax</t>
  </si>
  <si>
    <t>Itemized Deduction Threshhold</t>
  </si>
  <si>
    <t>Calculations for Schedule CA Itemized Deductions</t>
  </si>
  <si>
    <t>540 CA Line 42</t>
  </si>
  <si>
    <t>540 CA Line 43 Worksheet 4</t>
  </si>
  <si>
    <t>540 CA Line 43 Worksheet 5</t>
  </si>
  <si>
    <t>540 CA Line 43 Worksheet 6</t>
  </si>
  <si>
    <t>540 CA Line 43 Worksheet 7</t>
  </si>
  <si>
    <t>540 CA Line 43 Worksheet 8</t>
  </si>
  <si>
    <t>540 CA Line 43 Worksheet 9</t>
  </si>
  <si>
    <t>540 CA Line 43 Worksheet 10</t>
  </si>
  <si>
    <t>Itemized Threshhold</t>
  </si>
  <si>
    <t>AGI</t>
  </si>
  <si>
    <t>AGI - Threshhold</t>
  </si>
  <si>
    <t>Line 7 * 6%</t>
  </si>
  <si>
    <t>Line 1/3 * 80%</t>
  </si>
  <si>
    <t>540 CA Line 43 Worksheet 1/3</t>
  </si>
  <si>
    <t>Min of Line 4/8</t>
  </si>
  <si>
    <t>540 Line 42</t>
  </si>
  <si>
    <t>If Line 7&gt;=0, Line 9 - 1</t>
  </si>
  <si>
    <t>Broken Down into Semi-Monthly</t>
  </si>
  <si>
    <t>v11 Made the itemized/standardized dedutions easier to enter/automate</t>
  </si>
  <si>
    <t>1040 Line 12a</t>
  </si>
  <si>
    <t>Number of Dependent Children</t>
  </si>
  <si>
    <t>Child Tax Credit Value</t>
  </si>
  <si>
    <t>Child Tax Credit Threshhold</t>
  </si>
  <si>
    <t>Child Tax Credit Threshhold Rate</t>
  </si>
  <si>
    <t>Qualifying Children x Credit Value</t>
  </si>
  <si>
    <t>1040 Line 12a - 1/3</t>
  </si>
  <si>
    <t>1040 Line 12a - 4</t>
  </si>
  <si>
    <t>1040 Line 7 (AGI)</t>
  </si>
  <si>
    <t>Threshhold for your filing status</t>
  </si>
  <si>
    <t>1040 Line 12a - 5</t>
  </si>
  <si>
    <t>1040 Line 12a - 6</t>
  </si>
  <si>
    <t>1040 Line 12a - 7</t>
  </si>
  <si>
    <t>Line 4 - Line 5. If negative, enter 0</t>
  </si>
  <si>
    <t>Line 6 x Child Credit Threshhold Rate (typically 5%)</t>
  </si>
  <si>
    <t>1040 Line 12a - 8</t>
  </si>
  <si>
    <t>Allowed Child Tax Credit</t>
  </si>
  <si>
    <t>v12 Made the entering of Child Tax Credits easier</t>
  </si>
  <si>
    <t>Child/Exemption Credit Threshhold</t>
  </si>
  <si>
    <t>https://www.ftb.ca.gov/forms/2018/18_540bk.pdf (Page 11; Line 32 instructions)</t>
  </si>
  <si>
    <t>Child/Exemption Credit Line D (denominator)</t>
  </si>
  <si>
    <t>Child/Exemption Credit Line E (multiple)</t>
  </si>
  <si>
    <t>Fed Child Tax Credit Calculation</t>
  </si>
  <si>
    <t>540 Line 32 - a</t>
  </si>
  <si>
    <t>540 Line 32 - b</t>
  </si>
  <si>
    <t>540 Line 32 - c</t>
  </si>
  <si>
    <t>540 Line 32 - d</t>
  </si>
  <si>
    <t>540 Line 32 - e</t>
  </si>
  <si>
    <t>Multiple Line D x $6</t>
  </si>
  <si>
    <t>Divide Line C by $2500</t>
  </si>
  <si>
    <t>Line A - Line B</t>
  </si>
  <si>
    <t>Exemption Threshhold</t>
  </si>
  <si>
    <t>State Value per Exemption (Withholdings)</t>
  </si>
  <si>
    <t>Child Credit Value</t>
  </si>
  <si>
    <t>Personal Credit Value</t>
  </si>
  <si>
    <t>Personal Credits (number)</t>
  </si>
  <si>
    <t>Personal Exemption #</t>
  </si>
  <si>
    <t>540 Line 32 - f</t>
  </si>
  <si>
    <t>Line E * F</t>
  </si>
  <si>
    <t>540 Line 32 - g</t>
  </si>
  <si>
    <t>Personal Exemption $</t>
  </si>
  <si>
    <t>540 Line 32 - h</t>
  </si>
  <si>
    <t>Line H - Line G</t>
  </si>
  <si>
    <t>540 Line 32 - i</t>
  </si>
  <si>
    <t># of Dependents</t>
  </si>
  <si>
    <t>Number of Dependents</t>
  </si>
  <si>
    <t>Personal/Child Tax Credits</t>
  </si>
  <si>
    <t>540 Line 32 - j</t>
  </si>
  <si>
    <t>Line E * J</t>
  </si>
  <si>
    <t>540 Line 32 - k</t>
  </si>
  <si>
    <t>Dependent Exepmtion $</t>
  </si>
  <si>
    <t>540 Line 32 - l</t>
  </si>
  <si>
    <t>540 Line 32 - m</t>
  </si>
  <si>
    <t>540 Line 32 - n</t>
  </si>
  <si>
    <t>Add Line I + Line M</t>
  </si>
  <si>
    <t>Line L - Line K</t>
  </si>
  <si>
    <t>Total Exemption Credits</t>
  </si>
  <si>
    <t>State Personal/Dependent Child Tax Credit Calculation</t>
  </si>
  <si>
    <t>https://www.irs.gov/pub/irs-prior/i1040gi--2017.pdf</t>
  </si>
  <si>
    <t>Personal Exemptions</t>
  </si>
  <si>
    <t>Personal Exemptions Income Threshhold</t>
  </si>
  <si>
    <t>Personal Exemptions Max AGI - Threshhold</t>
  </si>
  <si>
    <t>Personal Exemptions (Deductions) [no longer valid in 2018 and beyond)</t>
  </si>
  <si>
    <t>1040 Line 42 - 1</t>
  </si>
  <si>
    <t>W4 Value per Exemption (Withholding only)</t>
  </si>
  <si>
    <t>Personal Exemption Value (tax return only)</t>
  </si>
  <si>
    <t>Threshhold</t>
  </si>
  <si>
    <t>1040 Line 42 - 2</t>
  </si>
  <si>
    <t>1040 Line 42 - 3</t>
  </si>
  <si>
    <t>1040 Line 42 - 4</t>
  </si>
  <si>
    <t>Line 3 - Line 4</t>
  </si>
  <si>
    <t>1040 Line 42 - 5</t>
  </si>
  <si>
    <t>Divide Line 5 by 2500, round up</t>
  </si>
  <si>
    <t>Multiply Line 6 x 2%</t>
  </si>
  <si>
    <t>1040 Line 42 - 6</t>
  </si>
  <si>
    <t>1040 Line 42 - 7</t>
  </si>
  <si>
    <t>1040 Line 42 - 8</t>
  </si>
  <si>
    <t>1040 Line 42 - 9</t>
  </si>
  <si>
    <t>Multiply Line 2 by Line 7</t>
  </si>
  <si>
    <t>Multiply $4050 by number of exemptions</t>
  </si>
  <si>
    <t>1040 Line 42</t>
  </si>
  <si>
    <t>Is AGI above Threshhold? (if yes, use this form)</t>
  </si>
  <si>
    <t>1040 Line 42 (2017)</t>
  </si>
  <si>
    <t>Number of Exemptions (Dependents + Personal)</t>
  </si>
  <si>
    <t>Tax Credits / Obligations</t>
  </si>
  <si>
    <t>If the Total Tax Bill or Return is too big, you should modify the Person 1 &amp; Person 2 W4 withholdings/filing status to get as close to $0 as you can</t>
  </si>
  <si>
    <t>Names</t>
  </si>
  <si>
    <t>Individual Paycheck Income/Deductions</t>
  </si>
  <si>
    <t>NQDC Salary % Contribution</t>
  </si>
  <si>
    <t>NQDC Qtr Bonus % Contribution</t>
  </si>
  <si>
    <t>NQDC Yearly Bonus % Contribution</t>
  </si>
  <si>
    <t>NQDC ELTI % Contribution</t>
  </si>
  <si>
    <t>Total Yearly Pre-tax Deductions</t>
  </si>
  <si>
    <t>Total Yearly Gross Income from Employer</t>
  </si>
  <si>
    <t>Total Yearly Post-tax Deductions</t>
  </si>
  <si>
    <t>Each Paycheck PreTax Deductions</t>
  </si>
  <si>
    <t>Each Paycheck Misc Income</t>
  </si>
  <si>
    <t>Each Paycheck AfterTax Deductions</t>
  </si>
  <si>
    <t>Total Yearly Salary Information</t>
  </si>
  <si>
    <t>HSA Contribution by Employer (Yearly total)</t>
  </si>
  <si>
    <t>RSU (Yearly Total)</t>
  </si>
  <si>
    <t>Depended Care [aka Flex] (Yearly Total)</t>
  </si>
  <si>
    <t>Paycheck Timing Details</t>
  </si>
  <si>
    <t>State SDI Rate (Override) [Enter custom %)]</t>
  </si>
  <si>
    <t>Year's Take Home Pay</t>
  </si>
  <si>
    <t>Average Monthly Paycheck</t>
  </si>
  <si>
    <t>Average Monthly Paychecks</t>
  </si>
  <si>
    <t>Go to the summary tab and fill out Person 1 &amp; 2</t>
  </si>
  <si>
    <t>Do not modify non-input fields</t>
  </si>
  <si>
    <t>The more you fill out, the more accurate it gets</t>
  </si>
  <si>
    <t>You are not required to input every field; enter as much as you want</t>
  </si>
  <si>
    <t xml:space="preserve"> Yearly Take Home Pay</t>
  </si>
  <si>
    <t>v14 moved input fields from Person 1 &amp; 2 tabs to the summary tab to make more intuitive</t>
  </si>
  <si>
    <t>Estimated Tax Payments you paid throughout year</t>
  </si>
  <si>
    <r>
      <t>State Additional Withholdings per Paycheck</t>
    </r>
    <r>
      <rPr>
        <i/>
        <sz val="11"/>
        <color theme="1"/>
        <rFont val="Calibri"/>
        <family val="2"/>
        <scheme val="minor"/>
      </rPr>
      <t xml:space="preserve">
This will result in a smaller paycheck</t>
    </r>
  </si>
  <si>
    <r>
      <t xml:space="preserve">W4 Personal Exemptions (count)
</t>
    </r>
    <r>
      <rPr>
        <i/>
        <sz val="11"/>
        <color theme="1"/>
        <rFont val="Calibri"/>
        <family val="2"/>
        <scheme val="minor"/>
      </rPr>
      <t>This will result in a bigger paycheck</t>
    </r>
  </si>
  <si>
    <r>
      <t xml:space="preserve">State Personal Exemptions (count)
</t>
    </r>
    <r>
      <rPr>
        <i/>
        <sz val="11"/>
        <color theme="1"/>
        <rFont val="Calibri"/>
        <family val="2"/>
        <scheme val="minor"/>
      </rPr>
      <t>This will result in a bigger paycheck</t>
    </r>
  </si>
  <si>
    <r>
      <t xml:space="preserve">W4 Additional Withholdings per Paycheck
</t>
    </r>
    <r>
      <rPr>
        <i/>
        <sz val="11"/>
        <color theme="1"/>
        <rFont val="Calibri"/>
        <family val="2"/>
        <scheme val="minor"/>
      </rPr>
      <t>This will result in a smaller paycheck</t>
    </r>
  </si>
  <si>
    <t>Note: I will calculate whether Standard or Itemized is better for you</t>
  </si>
  <si>
    <t>Federal W2 Wages</t>
  </si>
  <si>
    <t>https://www.irs.gov/pub/irs-pdf/i1040gi.pdf</t>
  </si>
  <si>
    <t>https://www.irs.gov/pub/irs-pdf/f8960.pdf</t>
  </si>
  <si>
    <t>All Fed Taxes Obligation</t>
  </si>
  <si>
    <t>Please note: I am not a financial professional and this should only be used for entertainment purposes.  Please use a financial expert before using any info here to make changes to your financial situation. I will not be held liable for any choices made using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</si>
</sst>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0%"/>
    <numFmt numFmtId="167" formatCode="mmm\ d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_(&quot;$&quot;* #,##0_);_(&quot;$&quot;* \(#,##0\);_(&quot;$&quot;* &quot;-&quot;?_);_(@_)"/>
    <numFmt numFmtId="171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 style="double">
        <color theme="9"/>
      </bottom>
      <diagonal/>
    </border>
    <border>
      <left/>
      <right style="medium">
        <color theme="9"/>
      </right>
      <top/>
      <bottom style="double">
        <color theme="9"/>
      </bottom>
      <diagonal/>
    </border>
    <border>
      <left style="medium">
        <color theme="9"/>
      </left>
      <right/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rgb="FF7F7F7F"/>
      </left>
      <right style="medium">
        <color theme="0" tint="-0.499984740745262"/>
      </right>
      <top style="thin">
        <color rgb="FF7F7F7F"/>
      </top>
      <bottom style="thin">
        <color rgb="FF7F7F7F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rgb="FFB2B2B2"/>
      </left>
      <right style="medium">
        <color theme="0" tint="-0.499984740745262"/>
      </right>
      <top style="thin">
        <color rgb="FFB2B2B2"/>
      </top>
      <bottom style="thin">
        <color rgb="FFB2B2B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theme="0" tint="-0.499984740745262"/>
      </bottom>
      <diagonal/>
    </border>
    <border>
      <left style="thin">
        <color rgb="FFB2B2B2"/>
      </left>
      <right style="medium">
        <color theme="0" tint="-0.499984740745262"/>
      </right>
      <top style="thin">
        <color rgb="FFB2B2B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0" tint="-0.499984740745262"/>
      </bottom>
      <diagonal/>
    </border>
    <border>
      <left style="thin">
        <color rgb="FF7F7F7F"/>
      </left>
      <right style="medium">
        <color theme="0" tint="-0.499984740745262"/>
      </right>
      <top style="thin">
        <color rgb="FF7F7F7F"/>
      </top>
      <bottom style="medium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medium">
        <color theme="0" tint="-0.499984740745262"/>
      </top>
      <bottom style="thin">
        <color rgb="FF7F7F7F"/>
      </bottom>
      <diagonal/>
    </border>
    <border>
      <left style="thin">
        <color rgb="FF7F7F7F"/>
      </left>
      <right style="medium">
        <color theme="0" tint="-0.499984740745262"/>
      </right>
      <top style="medium">
        <color theme="0" tint="-0.499984740745262"/>
      </top>
      <bottom style="thin">
        <color rgb="FF7F7F7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0" fontId="1" fillId="4" borderId="10" applyNumberFormat="0" applyFont="0" applyAlignment="0" applyProtection="0"/>
    <xf numFmtId="0" fontId="16" fillId="0" borderId="0" applyNumberFormat="0" applyFill="0" applyBorder="0" applyAlignment="0" applyProtection="0"/>
  </cellStyleXfs>
  <cellXfs count="291">
    <xf numFmtId="0" fontId="0" fillId="0" borderId="0" xfId="0"/>
    <xf numFmtId="0" fontId="4" fillId="0" borderId="0" xfId="0" applyFont="1"/>
    <xf numFmtId="9" fontId="2" fillId="2" borderId="1" xfId="3" applyNumberFormat="1"/>
    <xf numFmtId="164" fontId="2" fillId="2" borderId="1" xfId="3" applyNumberFormat="1"/>
    <xf numFmtId="44" fontId="0" fillId="0" borderId="0" xfId="0" applyNumberFormat="1"/>
    <xf numFmtId="164" fontId="4" fillId="0" borderId="0" xfId="0" applyNumberFormat="1" applyFont="1"/>
    <xf numFmtId="44" fontId="4" fillId="0" borderId="0" xfId="0" applyNumberFormat="1" applyFont="1"/>
    <xf numFmtId="164" fontId="2" fillId="0" borderId="0" xfId="3" applyNumberFormat="1" applyFill="1" applyBorder="1"/>
    <xf numFmtId="164" fontId="2" fillId="2" borderId="1" xfId="1" applyNumberFormat="1" applyFont="1" applyFill="1" applyBorder="1"/>
    <xf numFmtId="10" fontId="2" fillId="2" borderId="1" xfId="3" applyNumberFormat="1"/>
    <xf numFmtId="165" fontId="0" fillId="0" borderId="0" xfId="2" applyNumberFormat="1" applyFont="1"/>
    <xf numFmtId="44" fontId="2" fillId="0" borderId="0" xfId="3" applyNumberFormat="1" applyFill="1" applyBorder="1"/>
    <xf numFmtId="44" fontId="2" fillId="2" borderId="1" xfId="3" applyNumberFormat="1"/>
    <xf numFmtId="165" fontId="2" fillId="2" borderId="1" xfId="3" applyNumberFormat="1"/>
    <xf numFmtId="166" fontId="2" fillId="2" borderId="1" xfId="3" applyNumberFormat="1"/>
    <xf numFmtId="0" fontId="6" fillId="0" borderId="0" xfId="0" applyFont="1"/>
    <xf numFmtId="164" fontId="0" fillId="0" borderId="0" xfId="0" applyNumberFormat="1"/>
    <xf numFmtId="0" fontId="7" fillId="3" borderId="0" xfId="0" applyFont="1" applyFill="1"/>
    <xf numFmtId="0" fontId="5" fillId="3" borderId="0" xfId="0" applyFont="1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44" fontId="8" fillId="0" borderId="0" xfId="0" applyNumberFormat="1" applyFont="1"/>
    <xf numFmtId="0" fontId="8" fillId="0" borderId="0" xfId="0" applyFont="1"/>
    <xf numFmtId="0" fontId="3" fillId="0" borderId="0" xfId="0" applyFont="1"/>
    <xf numFmtId="10" fontId="0" fillId="0" borderId="0" xfId="2" applyNumberFormat="1" applyFont="1"/>
    <xf numFmtId="0" fontId="2" fillId="2" borderId="1" xfId="3"/>
    <xf numFmtId="0" fontId="11" fillId="0" borderId="0" xfId="0" applyFont="1"/>
    <xf numFmtId="167" fontId="2" fillId="2" borderId="1" xfId="3" applyNumberFormat="1" applyAlignment="1">
      <alignment horizontal="center"/>
    </xf>
    <xf numFmtId="0" fontId="2" fillId="2" borderId="1" xfId="3" applyAlignment="1">
      <alignment horizontal="center"/>
    </xf>
    <xf numFmtId="10" fontId="2" fillId="0" borderId="0" xfId="2" applyNumberFormat="1" applyFont="1"/>
    <xf numFmtId="0" fontId="10" fillId="3" borderId="0" xfId="0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2" borderId="1" xfId="3" applyFont="1" applyAlignment="1">
      <alignment horizontal="center"/>
    </xf>
    <xf numFmtId="0" fontId="13" fillId="2" borderId="12" xfId="3" applyFont="1" applyBorder="1" applyAlignment="1">
      <alignment horizontal="center"/>
    </xf>
    <xf numFmtId="0" fontId="13" fillId="2" borderId="13" xfId="3" applyFont="1" applyBorder="1" applyAlignment="1">
      <alignment horizontal="center"/>
    </xf>
    <xf numFmtId="0" fontId="13" fillId="2" borderId="14" xfId="3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0" borderId="3" xfId="0" applyFont="1" applyBorder="1"/>
    <xf numFmtId="44" fontId="9" fillId="0" borderId="3" xfId="0" applyNumberFormat="1" applyFont="1" applyBorder="1"/>
    <xf numFmtId="44" fontId="9" fillId="0" borderId="4" xfId="0" applyNumberFormat="1" applyFont="1" applyBorder="1"/>
    <xf numFmtId="0" fontId="9" fillId="0" borderId="5" xfId="0" applyFont="1" applyBorder="1"/>
    <xf numFmtId="0" fontId="15" fillId="0" borderId="0" xfId="0" applyFont="1"/>
    <xf numFmtId="44" fontId="9" fillId="0" borderId="0" xfId="0" applyNumberFormat="1" applyFont="1"/>
    <xf numFmtId="44" fontId="9" fillId="0" borderId="6" xfId="0" applyNumberFormat="1" applyFont="1" applyBorder="1"/>
    <xf numFmtId="9" fontId="9" fillId="0" borderId="0" xfId="2" applyFont="1"/>
    <xf numFmtId="0" fontId="9" fillId="0" borderId="6" xfId="0" applyFont="1" applyBorder="1"/>
    <xf numFmtId="44" fontId="15" fillId="0" borderId="6" xfId="0" applyNumberFormat="1" applyFont="1" applyBorder="1"/>
    <xf numFmtId="169" fontId="9" fillId="0" borderId="0" xfId="0" applyNumberFormat="1" applyFont="1"/>
    <xf numFmtId="0" fontId="15" fillId="0" borderId="5" xfId="0" applyFont="1" applyBorder="1"/>
    <xf numFmtId="44" fontId="15" fillId="0" borderId="0" xfId="0" applyNumberFormat="1" applyFont="1"/>
    <xf numFmtId="0" fontId="15" fillId="0" borderId="7" xfId="0" applyFont="1" applyBorder="1"/>
    <xf numFmtId="0" fontId="15" fillId="0" borderId="8" xfId="0" applyFont="1" applyBorder="1"/>
    <xf numFmtId="9" fontId="9" fillId="0" borderId="8" xfId="2" applyFont="1" applyBorder="1"/>
    <xf numFmtId="9" fontId="9" fillId="0" borderId="6" xfId="2" applyFont="1" applyBorder="1"/>
    <xf numFmtId="9" fontId="9" fillId="0" borderId="9" xfId="2" applyFont="1" applyBorder="1"/>
    <xf numFmtId="10" fontId="9" fillId="0" borderId="0" xfId="2" applyNumberFormat="1" applyFont="1"/>
    <xf numFmtId="168" fontId="2" fillId="0" borderId="0" xfId="3" applyNumberFormat="1" applyFill="1" applyBorder="1"/>
    <xf numFmtId="44" fontId="2" fillId="4" borderId="10" xfId="5" applyNumberFormat="1" applyFont="1"/>
    <xf numFmtId="0" fontId="10" fillId="3" borderId="0" xfId="0" applyFont="1" applyFill="1"/>
    <xf numFmtId="44" fontId="5" fillId="3" borderId="0" xfId="0" applyNumberFormat="1" applyFont="1" applyFill="1"/>
    <xf numFmtId="0" fontId="10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5" fillId="6" borderId="0" xfId="0" applyFont="1" applyFill="1"/>
    <xf numFmtId="44" fontId="5" fillId="6" borderId="0" xfId="0" applyNumberFormat="1" applyFont="1" applyFill="1"/>
    <xf numFmtId="0" fontId="10" fillId="6" borderId="0" xfId="0" applyFont="1" applyFill="1"/>
    <xf numFmtId="167" fontId="10" fillId="7" borderId="0" xfId="0" applyNumberFormat="1" applyFont="1" applyFill="1" applyAlignment="1">
      <alignment horizontal="center"/>
    </xf>
    <xf numFmtId="165" fontId="0" fillId="0" borderId="0" xfId="0" applyNumberFormat="1"/>
    <xf numFmtId="44" fontId="9" fillId="0" borderId="0" xfId="1" applyFont="1"/>
    <xf numFmtId="1" fontId="2" fillId="2" borderId="1" xfId="4" applyNumberFormat="1" applyFont="1" applyFill="1" applyBorder="1"/>
    <xf numFmtId="0" fontId="14" fillId="0" borderId="5" xfId="0" applyFont="1" applyBorder="1"/>
    <xf numFmtId="44" fontId="2" fillId="0" borderId="0" xfId="2" applyNumberFormat="1" applyFont="1"/>
    <xf numFmtId="0" fontId="10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13" fillId="2" borderId="1" xfId="3" applyFont="1" applyAlignment="1">
      <alignment horizontal="right"/>
    </xf>
    <xf numFmtId="0" fontId="13" fillId="2" borderId="1" xfId="3" applyFont="1"/>
    <xf numFmtId="44" fontId="0" fillId="0" borderId="2" xfId="0" applyNumberFormat="1" applyBorder="1"/>
    <xf numFmtId="44" fontId="0" fillId="0" borderId="3" xfId="0" applyNumberFormat="1" applyBorder="1"/>
    <xf numFmtId="10" fontId="0" fillId="0" borderId="3" xfId="2" applyNumberFormat="1" applyFont="1" applyBorder="1"/>
    <xf numFmtId="44" fontId="0" fillId="0" borderId="4" xfId="1" applyFont="1" applyBorder="1"/>
    <xf numFmtId="44" fontId="0" fillId="0" borderId="5" xfId="0" applyNumberFormat="1" applyBorder="1"/>
    <xf numFmtId="44" fontId="0" fillId="0" borderId="6" xfId="1" applyFont="1" applyBorder="1"/>
    <xf numFmtId="44" fontId="0" fillId="0" borderId="7" xfId="0" applyNumberFormat="1" applyBorder="1"/>
    <xf numFmtId="44" fontId="0" fillId="0" borderId="8" xfId="0" applyNumberFormat="1" applyBorder="1"/>
    <xf numFmtId="10" fontId="0" fillId="0" borderId="8" xfId="2" applyNumberFormat="1" applyFont="1" applyBorder="1"/>
    <xf numFmtId="44" fontId="0" fillId="0" borderId="9" xfId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6"/>
    <xf numFmtId="165" fontId="0" fillId="0" borderId="3" xfId="2" applyNumberFormat="1" applyFont="1" applyBorder="1"/>
    <xf numFmtId="165" fontId="0" fillId="0" borderId="8" xfId="2" applyNumberFormat="1" applyFont="1" applyBorder="1"/>
    <xf numFmtId="10" fontId="2" fillId="0" borderId="4" xfId="3" applyNumberFormat="1" applyFill="1" applyBorder="1"/>
    <xf numFmtId="164" fontId="2" fillId="0" borderId="6" xfId="3" applyNumberFormat="1" applyFill="1" applyBorder="1"/>
    <xf numFmtId="10" fontId="2" fillId="0" borderId="6" xfId="3" applyNumberFormat="1" applyFill="1" applyBorder="1"/>
    <xf numFmtId="166" fontId="2" fillId="0" borderId="6" xfId="3" applyNumberFormat="1" applyFill="1" applyBorder="1"/>
    <xf numFmtId="44" fontId="2" fillId="0" borderId="9" xfId="3" applyNumberFormat="1" applyFill="1" applyBorder="1"/>
    <xf numFmtId="17" fontId="0" fillId="0" borderId="0" xfId="0" applyNumberFormat="1"/>
    <xf numFmtId="0" fontId="0" fillId="0" borderId="11" xfId="0" applyBorder="1" applyAlignment="1">
      <alignment horizontal="right"/>
    </xf>
    <xf numFmtId="0" fontId="0" fillId="0" borderId="11" xfId="0" applyBorder="1"/>
    <xf numFmtId="44" fontId="9" fillId="0" borderId="6" xfId="1" applyFont="1" applyBorder="1"/>
    <xf numFmtId="10" fontId="9" fillId="0" borderId="6" xfId="2" applyNumberFormat="1" applyFont="1" applyBorder="1"/>
    <xf numFmtId="0" fontId="2" fillId="4" borderId="10" xfId="5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2" fillId="2" borderId="1" xfId="3" applyAlignment="1">
      <alignment horizontal="right"/>
    </xf>
    <xf numFmtId="164" fontId="2" fillId="0" borderId="6" xfId="1" applyNumberFormat="1" applyFont="1" applyBorder="1"/>
    <xf numFmtId="165" fontId="2" fillId="2" borderId="1" xfId="2" applyNumberFormat="1" applyFont="1" applyFill="1" applyBorder="1"/>
    <xf numFmtId="165" fontId="2" fillId="0" borderId="6" xfId="3" applyNumberFormat="1" applyFill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164" fontId="0" fillId="0" borderId="4" xfId="0" applyNumberFormat="1" applyBorder="1"/>
    <xf numFmtId="0" fontId="0" fillId="0" borderId="5" xfId="0" applyBorder="1" applyAlignment="1">
      <alignment horizontal="right"/>
    </xf>
    <xf numFmtId="164" fontId="0" fillId="0" borderId="6" xfId="0" applyNumberFormat="1" applyBorder="1"/>
    <xf numFmtId="164" fontId="1" fillId="0" borderId="6" xfId="1" applyNumberFormat="1" applyBorder="1"/>
    <xf numFmtId="164" fontId="0" fillId="0" borderId="6" xfId="1" applyNumberFormat="1" applyFont="1" applyBorder="1"/>
    <xf numFmtId="0" fontId="0" fillId="0" borderId="8" xfId="0" applyBorder="1"/>
    <xf numFmtId="164" fontId="4" fillId="0" borderId="9" xfId="0" applyNumberFormat="1" applyFont="1" applyBorder="1"/>
    <xf numFmtId="164" fontId="4" fillId="0" borderId="6" xfId="0" applyNumberFormat="1" applyFont="1" applyBorder="1"/>
    <xf numFmtId="165" fontId="1" fillId="0" borderId="6" xfId="2" applyNumberFormat="1" applyBorder="1"/>
    <xf numFmtId="164" fontId="0" fillId="0" borderId="9" xfId="0" applyNumberFormat="1" applyBorder="1"/>
    <xf numFmtId="0" fontId="0" fillId="3" borderId="0" xfId="0" applyFill="1"/>
    <xf numFmtId="3" fontId="0" fillId="0" borderId="4" xfId="0" applyNumberFormat="1" applyBorder="1" applyAlignment="1">
      <alignment horizontal="right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9" xfId="0" applyNumberFormat="1" applyBorder="1" applyAlignment="1">
      <alignment horizontal="center"/>
    </xf>
    <xf numFmtId="164" fontId="2" fillId="2" borderId="18" xfId="3" applyNumberFormat="1" applyBorder="1"/>
    <xf numFmtId="164" fontId="2" fillId="2" borderId="12" xfId="3" applyNumberFormat="1" applyBorder="1"/>
    <xf numFmtId="0" fontId="4" fillId="0" borderId="7" xfId="0" applyFont="1" applyBorder="1" applyAlignment="1">
      <alignment horizontal="right"/>
    </xf>
    <xf numFmtId="0" fontId="0" fillId="0" borderId="19" xfId="0" applyBorder="1" applyAlignment="1">
      <alignment horizontal="right"/>
    </xf>
    <xf numFmtId="164" fontId="0" fillId="0" borderId="20" xfId="0" applyNumberFormat="1" applyBorder="1"/>
    <xf numFmtId="0" fontId="4" fillId="0" borderId="5" xfId="0" applyFont="1" applyBorder="1" applyAlignment="1">
      <alignment horizontal="right"/>
    </xf>
    <xf numFmtId="165" fontId="4" fillId="0" borderId="9" xfId="2" applyNumberFormat="1" applyFont="1" applyBorder="1"/>
    <xf numFmtId="164" fontId="2" fillId="2" borderId="21" xfId="3" applyNumberFormat="1" applyBorder="1"/>
    <xf numFmtId="0" fontId="0" fillId="0" borderId="22" xfId="0" applyBorder="1" applyAlignment="1">
      <alignment horizontal="right"/>
    </xf>
    <xf numFmtId="164" fontId="2" fillId="2" borderId="23" xfId="3" applyNumberFormat="1" applyBorder="1"/>
    <xf numFmtId="0" fontId="21" fillId="0" borderId="2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2" fillId="0" borderId="0" xfId="0" applyFont="1"/>
    <xf numFmtId="0" fontId="0" fillId="0" borderId="26" xfId="0" applyBorder="1" applyAlignment="1">
      <alignment horizontal="right"/>
    </xf>
    <xf numFmtId="164" fontId="0" fillId="0" borderId="27" xfId="0" applyNumberFormat="1" applyBorder="1"/>
    <xf numFmtId="0" fontId="4" fillId="0" borderId="28" xfId="0" applyFont="1" applyBorder="1" applyAlignment="1">
      <alignment horizontal="right"/>
    </xf>
    <xf numFmtId="164" fontId="4" fillId="0" borderId="29" xfId="0" applyNumberFormat="1" applyFont="1" applyBorder="1"/>
    <xf numFmtId="0" fontId="0" fillId="0" borderId="30" xfId="0" applyBorder="1" applyAlignment="1">
      <alignment horizontal="right"/>
    </xf>
    <xf numFmtId="164" fontId="0" fillId="0" borderId="31" xfId="0" applyNumberFormat="1" applyBorder="1"/>
    <xf numFmtId="164" fontId="0" fillId="0" borderId="27" xfId="1" applyNumberFormat="1" applyFont="1" applyBorder="1"/>
    <xf numFmtId="0" fontId="0" fillId="0" borderId="32" xfId="0" applyBorder="1" applyAlignment="1">
      <alignment horizontal="right"/>
    </xf>
    <xf numFmtId="164" fontId="2" fillId="2" borderId="33" xfId="3" applyNumberFormat="1" applyBorder="1"/>
    <xf numFmtId="0" fontId="4" fillId="0" borderId="26" xfId="0" applyFont="1" applyBorder="1" applyAlignment="1">
      <alignment horizontal="right"/>
    </xf>
    <xf numFmtId="164" fontId="4" fillId="0" borderId="27" xfId="0" applyNumberFormat="1" applyFont="1" applyBorder="1"/>
    <xf numFmtId="165" fontId="4" fillId="0" borderId="29" xfId="2" applyNumberFormat="1" applyFont="1" applyBorder="1"/>
    <xf numFmtId="0" fontId="0" fillId="0" borderId="26" xfId="0" applyBorder="1"/>
    <xf numFmtId="0" fontId="0" fillId="0" borderId="27" xfId="0" applyBorder="1"/>
    <xf numFmtId="164" fontId="24" fillId="0" borderId="0" xfId="0" applyNumberFormat="1" applyFont="1"/>
    <xf numFmtId="0" fontId="0" fillId="0" borderId="34" xfId="0" applyBorder="1"/>
    <xf numFmtId="0" fontId="4" fillId="0" borderId="34" xfId="0" applyFont="1" applyBorder="1"/>
    <xf numFmtId="44" fontId="0" fillId="0" borderId="20" xfId="0" applyNumberFormat="1" applyBorder="1"/>
    <xf numFmtId="0" fontId="21" fillId="0" borderId="19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164" fontId="0" fillId="0" borderId="3" xfId="0" applyNumberFormat="1" applyBorder="1"/>
    <xf numFmtId="0" fontId="0" fillId="0" borderId="4" xfId="0" applyBorder="1"/>
    <xf numFmtId="0" fontId="0" fillId="0" borderId="8" xfId="0" applyBorder="1" applyAlignment="1">
      <alignment horizontal="right"/>
    </xf>
    <xf numFmtId="164" fontId="0" fillId="0" borderId="8" xfId="0" applyNumberFormat="1" applyBorder="1"/>
    <xf numFmtId="0" fontId="0" fillId="0" borderId="9" xfId="0" applyBorder="1"/>
    <xf numFmtId="0" fontId="27" fillId="0" borderId="5" xfId="0" applyFont="1" applyBorder="1" applyAlignment="1">
      <alignment horizontal="right"/>
    </xf>
    <xf numFmtId="164" fontId="27" fillId="0" borderId="6" xfId="0" applyNumberFormat="1" applyFont="1" applyBorder="1"/>
    <xf numFmtId="0" fontId="27" fillId="0" borderId="7" xfId="0" applyFont="1" applyBorder="1" applyAlignment="1">
      <alignment horizontal="right"/>
    </xf>
    <xf numFmtId="164" fontId="27" fillId="0" borderId="9" xfId="0" applyNumberFormat="1" applyFont="1" applyBorder="1"/>
    <xf numFmtId="0" fontId="27" fillId="0" borderId="26" xfId="0" applyFont="1" applyBorder="1" applyAlignment="1">
      <alignment horizontal="right"/>
    </xf>
    <xf numFmtId="164" fontId="27" fillId="0" borderId="27" xfId="0" applyNumberFormat="1" applyFont="1" applyBorder="1"/>
    <xf numFmtId="0" fontId="27" fillId="0" borderId="28" xfId="0" applyFont="1" applyBorder="1" applyAlignment="1">
      <alignment horizontal="right"/>
    </xf>
    <xf numFmtId="164" fontId="27" fillId="0" borderId="29" xfId="0" applyNumberFormat="1" applyFont="1" applyBorder="1"/>
    <xf numFmtId="0" fontId="4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9" fillId="0" borderId="0" xfId="6" applyFont="1"/>
    <xf numFmtId="0" fontId="20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8" xfId="0" applyFont="1" applyFill="1" applyBorder="1"/>
    <xf numFmtId="164" fontId="10" fillId="3" borderId="9" xfId="1" applyNumberFormat="1" applyFont="1" applyFill="1" applyBorder="1"/>
    <xf numFmtId="164" fontId="4" fillId="0" borderId="37" xfId="0" applyNumberFormat="1" applyFont="1" applyBorder="1"/>
    <xf numFmtId="164" fontId="2" fillId="2" borderId="12" xfId="1" applyNumberFormat="1" applyFont="1" applyFill="1" applyBorder="1"/>
    <xf numFmtId="164" fontId="2" fillId="2" borderId="21" xfId="1" applyNumberFormat="1" applyFont="1" applyFill="1" applyBorder="1"/>
    <xf numFmtId="0" fontId="8" fillId="0" borderId="2" xfId="0" applyFont="1" applyBorder="1" applyAlignment="1">
      <alignment horizontal="right"/>
    </xf>
    <xf numFmtId="164" fontId="8" fillId="0" borderId="4" xfId="0" applyNumberFormat="1" applyFont="1" applyBorder="1"/>
    <xf numFmtId="0" fontId="0" fillId="0" borderId="24" xfId="0" applyBorder="1" applyAlignment="1">
      <alignment horizontal="right"/>
    </xf>
    <xf numFmtId="164" fontId="0" fillId="0" borderId="25" xfId="0" applyNumberFormat="1" applyBorder="1"/>
    <xf numFmtId="0" fontId="0" fillId="0" borderId="28" xfId="0" applyBorder="1" applyAlignment="1">
      <alignment horizontal="right"/>
    </xf>
    <xf numFmtId="164" fontId="0" fillId="0" borderId="29" xfId="0" applyNumberFormat="1" applyBorder="1"/>
    <xf numFmtId="164" fontId="13" fillId="2" borderId="1" xfId="3" applyNumberFormat="1" applyFont="1"/>
    <xf numFmtId="0" fontId="0" fillId="0" borderId="40" xfId="0" applyBorder="1"/>
    <xf numFmtId="0" fontId="0" fillId="0" borderId="22" xfId="0" applyBorder="1"/>
    <xf numFmtId="170" fontId="4" fillId="0" borderId="37" xfId="0" applyNumberFormat="1" applyFont="1" applyBorder="1"/>
    <xf numFmtId="164" fontId="0" fillId="0" borderId="6" xfId="1" quotePrefix="1" applyNumberFormat="1" applyFont="1" applyBorder="1"/>
    <xf numFmtId="0" fontId="0" fillId="10" borderId="26" xfId="0" applyFill="1" applyBorder="1"/>
    <xf numFmtId="164" fontId="0" fillId="10" borderId="27" xfId="0" applyNumberFormat="1" applyFill="1" applyBorder="1"/>
    <xf numFmtId="0" fontId="0" fillId="10" borderId="30" xfId="0" applyFill="1" applyBorder="1"/>
    <xf numFmtId="164" fontId="0" fillId="10" borderId="31" xfId="0" applyNumberFormat="1" applyFill="1" applyBorder="1"/>
    <xf numFmtId="0" fontId="4" fillId="0" borderId="41" xfId="0" applyFont="1" applyBorder="1" applyAlignment="1">
      <alignment horizontal="right"/>
    </xf>
    <xf numFmtId="164" fontId="4" fillId="0" borderId="42" xfId="0" applyNumberFormat="1" applyFont="1" applyBorder="1"/>
    <xf numFmtId="0" fontId="31" fillId="3" borderId="0" xfId="0" applyFont="1" applyFill="1" applyAlignment="1">
      <alignment horizontal="right"/>
    </xf>
    <xf numFmtId="3" fontId="31" fillId="3" borderId="0" xfId="0" applyNumberFormat="1" applyFont="1" applyFill="1" applyAlignment="1">
      <alignment horizontal="right"/>
    </xf>
    <xf numFmtId="171" fontId="2" fillId="2" borderId="12" xfId="4" applyNumberFormat="1" applyFont="1" applyFill="1" applyBorder="1"/>
    <xf numFmtId="164" fontId="0" fillId="0" borderId="4" xfId="1" applyNumberFormat="1" applyFont="1" applyBorder="1"/>
    <xf numFmtId="44" fontId="0" fillId="0" borderId="37" xfId="0" applyNumberFormat="1" applyBorder="1"/>
    <xf numFmtId="0" fontId="4" fillId="0" borderId="8" xfId="0" applyFont="1" applyBorder="1"/>
    <xf numFmtId="0" fontId="21" fillId="0" borderId="22" xfId="0" applyFont="1" applyBorder="1" applyAlignment="1">
      <alignment horizontal="right"/>
    </xf>
    <xf numFmtId="164" fontId="0" fillId="0" borderId="37" xfId="0" applyNumberFormat="1" applyBorder="1"/>
    <xf numFmtId="171" fontId="2" fillId="2" borderId="1" xfId="4" applyNumberFormat="1" applyFont="1" applyFill="1" applyBorder="1"/>
    <xf numFmtId="171" fontId="2" fillId="0" borderId="6" xfId="4" applyNumberFormat="1" applyFont="1" applyBorder="1"/>
    <xf numFmtId="171" fontId="0" fillId="0" borderId="27" xfId="4" applyNumberFormat="1" applyFont="1" applyBorder="1"/>
    <xf numFmtId="44" fontId="0" fillId="0" borderId="6" xfId="0" applyNumberFormat="1" applyBorder="1"/>
    <xf numFmtId="171" fontId="0" fillId="0" borderId="6" xfId="0" applyNumberFormat="1" applyBorder="1"/>
    <xf numFmtId="44" fontId="4" fillId="0" borderId="9" xfId="0" applyNumberFormat="1" applyFont="1" applyBorder="1"/>
    <xf numFmtId="0" fontId="4" fillId="0" borderId="7" xfId="0" applyFont="1" applyBorder="1"/>
    <xf numFmtId="171" fontId="0" fillId="0" borderId="4" xfId="0" applyNumberFormat="1" applyBorder="1"/>
    <xf numFmtId="0" fontId="0" fillId="10" borderId="26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164" fontId="4" fillId="0" borderId="37" xfId="1" applyNumberFormat="1" applyFont="1" applyBorder="1"/>
    <xf numFmtId="3" fontId="2" fillId="2" borderId="15" xfId="3" applyNumberFormat="1" applyBorder="1" applyAlignment="1">
      <alignment horizontal="center"/>
    </xf>
    <xf numFmtId="0" fontId="34" fillId="0" borderId="0" xfId="0" applyFont="1"/>
    <xf numFmtId="0" fontId="4" fillId="0" borderId="43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44" fontId="2" fillId="2" borderId="47" xfId="3" applyNumberFormat="1" applyBorder="1"/>
    <xf numFmtId="0" fontId="0" fillId="0" borderId="48" xfId="0" applyBorder="1"/>
    <xf numFmtId="0" fontId="4" fillId="0" borderId="46" xfId="0" applyFont="1" applyBorder="1"/>
    <xf numFmtId="44" fontId="2" fillId="4" borderId="49" xfId="5" applyNumberFormat="1" applyFont="1" applyBorder="1"/>
    <xf numFmtId="0" fontId="0" fillId="0" borderId="50" xfId="0" applyBorder="1"/>
    <xf numFmtId="44" fontId="2" fillId="4" borderId="51" xfId="5" applyNumberFormat="1" applyFont="1" applyBorder="1"/>
    <xf numFmtId="44" fontId="2" fillId="4" borderId="52" xfId="5" applyNumberFormat="1" applyFont="1" applyBorder="1"/>
    <xf numFmtId="0" fontId="10" fillId="7" borderId="53" xfId="0" applyFont="1" applyFill="1" applyBorder="1" applyAlignment="1">
      <alignment horizontal="center"/>
    </xf>
    <xf numFmtId="164" fontId="2" fillId="2" borderId="47" xfId="1" applyNumberFormat="1" applyFont="1" applyFill="1" applyBorder="1"/>
    <xf numFmtId="164" fontId="4" fillId="0" borderId="48" xfId="0" applyNumberFormat="1" applyFont="1" applyBorder="1"/>
    <xf numFmtId="165" fontId="2" fillId="2" borderId="47" xfId="3" applyNumberFormat="1" applyBorder="1"/>
    <xf numFmtId="165" fontId="2" fillId="2" borderId="54" xfId="3" applyNumberFormat="1" applyBorder="1"/>
    <xf numFmtId="165" fontId="2" fillId="2" borderId="55" xfId="3" applyNumberFormat="1" applyBorder="1"/>
    <xf numFmtId="0" fontId="0" fillId="0" borderId="43" xfId="0" applyBorder="1"/>
    <xf numFmtId="0" fontId="2" fillId="2" borderId="56" xfId="3" applyBorder="1" applyAlignment="1">
      <alignment horizontal="center"/>
    </xf>
    <xf numFmtId="0" fontId="2" fillId="2" borderId="57" xfId="3" applyBorder="1" applyAlignment="1">
      <alignment horizontal="center"/>
    </xf>
    <xf numFmtId="1" fontId="2" fillId="2" borderId="47" xfId="4" applyNumberFormat="1" applyFont="1" applyFill="1" applyBorder="1"/>
    <xf numFmtId="1" fontId="2" fillId="2" borderId="54" xfId="4" applyNumberFormat="1" applyFont="1" applyFill="1" applyBorder="1"/>
    <xf numFmtId="1" fontId="2" fillId="2" borderId="55" xfId="4" applyNumberFormat="1" applyFont="1" applyFill="1" applyBorder="1"/>
    <xf numFmtId="167" fontId="35" fillId="3" borderId="0" xfId="0" applyNumberFormat="1" applyFont="1" applyFill="1" applyAlignment="1">
      <alignment horizontal="center"/>
    </xf>
    <xf numFmtId="3" fontId="0" fillId="0" borderId="44" xfId="0" applyNumberFormat="1" applyBorder="1" applyAlignment="1">
      <alignment horizontal="center"/>
    </xf>
    <xf numFmtId="0" fontId="0" fillId="0" borderId="46" xfId="0" applyBorder="1" applyAlignment="1">
      <alignment wrapText="1"/>
    </xf>
    <xf numFmtId="0" fontId="0" fillId="0" borderId="46" xfId="0" applyBorder="1" applyAlignment="1">
      <alignment vertical="center" wrapText="1"/>
    </xf>
    <xf numFmtId="0" fontId="0" fillId="0" borderId="50" xfId="0" applyBorder="1" applyAlignment="1">
      <alignment wrapText="1"/>
    </xf>
    <xf numFmtId="0" fontId="36" fillId="0" borderId="0" xfId="0" applyFont="1" applyAlignment="1">
      <alignment horizontal="right"/>
    </xf>
    <xf numFmtId="164" fontId="36" fillId="0" borderId="0" xfId="0" applyNumberFormat="1" applyFont="1"/>
    <xf numFmtId="0" fontId="37" fillId="0" borderId="38" xfId="0" applyFont="1" applyBorder="1" applyAlignment="1">
      <alignment horizontal="right"/>
    </xf>
    <xf numFmtId="164" fontId="37" fillId="0" borderId="39" xfId="0" applyNumberFormat="1" applyFont="1" applyBorder="1"/>
    <xf numFmtId="0" fontId="38" fillId="0" borderId="7" xfId="0" applyFont="1" applyBorder="1" applyAlignment="1">
      <alignment horizontal="right"/>
    </xf>
    <xf numFmtId="164" fontId="38" fillId="0" borderId="9" xfId="1" applyNumberFormat="1" applyFont="1" applyBorder="1"/>
    <xf numFmtId="0" fontId="4" fillId="0" borderId="19" xfId="0" applyFont="1" applyBorder="1" applyAlignment="1">
      <alignment horizontal="right"/>
    </xf>
    <xf numFmtId="164" fontId="4" fillId="0" borderId="20" xfId="0" applyNumberFormat="1" applyFont="1" applyBorder="1"/>
    <xf numFmtId="0" fontId="39" fillId="0" borderId="0" xfId="0" applyFont="1" applyAlignment="1">
      <alignment horizontal="left"/>
    </xf>
    <xf numFmtId="0" fontId="0" fillId="0" borderId="45" xfId="0" applyBorder="1" applyAlignment="1">
      <alignment horizontal="center"/>
    </xf>
    <xf numFmtId="49" fontId="2" fillId="2" borderId="15" xfId="3" applyNumberForma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0" fillId="7" borderId="5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23" fillId="9" borderId="16" xfId="0" applyFont="1" applyFill="1" applyBorder="1" applyAlignment="1">
      <alignment horizontal="center"/>
    </xf>
    <xf numFmtId="0" fontId="23" fillId="9" borderId="36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9" fillId="0" borderId="0" xfId="0" applyFont="1" applyAlignment="1">
      <alignment horizontal="center" textRotation="90"/>
    </xf>
  </cellXfs>
  <cellStyles count="7">
    <cellStyle name="Comma" xfId="4" builtinId="3"/>
    <cellStyle name="Currency" xfId="1" builtinId="4"/>
    <cellStyle name="Hyperlink" xfId="6" builtinId="8"/>
    <cellStyle name="Input" xfId="3" builtinId="20"/>
    <cellStyle name="Normal" xfId="0" builtinId="0"/>
    <cellStyle name="Note" xfId="5" builtinId="10"/>
    <cellStyle name="Percent" xfId="2" builtinId="5"/>
  </cellStyles>
  <dxfs count="2">
    <dxf>
      <font>
        <color theme="5"/>
      </font>
    </dxf>
    <dxf>
      <font>
        <color theme="4"/>
      </font>
    </dxf>
  </dxfs>
  <tableStyles count="0" defaultTableStyle="TableStyleMedium2" defaultPivotStyle="PivotStyleLight16"/>
  <colors>
    <mruColors>
      <color rgb="FFEAFFCD"/>
      <color rgb="FFFFFFCC"/>
      <color rgb="FFF3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yan Smith" id="{57849322-EBB0-462B-A341-3B96BD2A7941}" userId="S::ryan.smith@hitachivantara.com::a47891d2-c0d6-477b-9288-860cf36160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19-02-16T00:55:22.84" personId="{57849322-EBB0-462B-A341-3B96BD2A7941}" id="{BB1ADEBF-772A-491D-ACE3-E59B8F51E3A8}">
    <text>Please use the worksheet below to mark these.  The 401K savings are broken into supplemental and salary based contributions.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54" dT="2019-02-16T00:55:22.84" personId="{57849322-EBB0-462B-A341-3B96BD2A7941}" id="{979A7FBD-2470-4867-896A-CBB2E7135795}">
    <text>Please use the worksheet below to mark these.  The 401K savings are broken into supplemental and salary based contributions.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.tc/ryansmit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tb.ca.gov/forms/2018/18_540bk.pdf%20(Page%2011;%20Line%2032%20instructions)" TargetMode="External"/><Relationship Id="rId2" Type="http://schemas.openxmlformats.org/officeDocument/2006/relationships/hyperlink" Target="https://www.ftb.ca.gov/forms/2018/18_540bk.pdf%20(Page%2011;%20Line%2032%20instructions)" TargetMode="External"/><Relationship Id="rId1" Type="http://schemas.openxmlformats.org/officeDocument/2006/relationships/hyperlink" Target="https://www.ftb.ca.gov/forms/2018/18_540bk.pdf%20(Page%2011;%20Line%2032%20instructions)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irs.gov/pub/irs-pdf/f8960.pdf" TargetMode="External"/><Relationship Id="rId4" Type="http://schemas.openxmlformats.org/officeDocument/2006/relationships/hyperlink" Target="https://www.irs.gov/pub/irs-pdf/i1040gi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tb.ca.gov/forms/2018-California-Tax-Rates-and-Exemptions.s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rs.gov/pub/irs-pdf/p1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5A07-E62B-4D41-9135-5FD0B4FED63B}">
  <dimension ref="B2:D20"/>
  <sheetViews>
    <sheetView tabSelected="1" zoomScaleNormal="100" workbookViewId="0">
      <selection activeCell="C3" sqref="C3:D3"/>
    </sheetView>
  </sheetViews>
  <sheetFormatPr defaultRowHeight="15" x14ac:dyDescent="0.25"/>
  <cols>
    <col min="1" max="1" width="3.42578125" customWidth="1"/>
    <col min="3" max="3" width="46.5703125" customWidth="1"/>
    <col min="4" max="4" width="62.28515625" customWidth="1"/>
    <col min="8" max="8" width="25.42578125" customWidth="1"/>
  </cols>
  <sheetData>
    <row r="2" spans="2:4" ht="51" customHeight="1" x14ac:dyDescent="0.25">
      <c r="C2" s="275" t="s">
        <v>373</v>
      </c>
      <c r="D2" s="275"/>
    </row>
    <row r="3" spans="2:4" ht="81.75" customHeight="1" x14ac:dyDescent="0.25">
      <c r="C3" s="277" t="s">
        <v>555</v>
      </c>
      <c r="D3" s="277"/>
    </row>
    <row r="4" spans="2:4" ht="60.75" customHeight="1" x14ac:dyDescent="0.25">
      <c r="C4" s="276" t="s">
        <v>374</v>
      </c>
      <c r="D4" s="276"/>
    </row>
    <row r="7" spans="2:4" x14ac:dyDescent="0.25">
      <c r="B7" s="186" t="s">
        <v>370</v>
      </c>
      <c r="C7" s="1" t="s">
        <v>371</v>
      </c>
    </row>
    <row r="8" spans="2:4" x14ac:dyDescent="0.25">
      <c r="B8" s="19">
        <v>1</v>
      </c>
      <c r="C8" t="s">
        <v>375</v>
      </c>
      <c r="D8" s="35" t="s">
        <v>372</v>
      </c>
    </row>
    <row r="9" spans="2:4" x14ac:dyDescent="0.25">
      <c r="B9" s="19">
        <v>2</v>
      </c>
      <c r="C9" t="s">
        <v>539</v>
      </c>
      <c r="D9" t="s">
        <v>382</v>
      </c>
    </row>
    <row r="10" spans="2:4" x14ac:dyDescent="0.25">
      <c r="B10" s="19">
        <v>3</v>
      </c>
      <c r="C10" t="s">
        <v>540</v>
      </c>
    </row>
    <row r="11" spans="2:4" x14ac:dyDescent="0.25">
      <c r="B11" s="19">
        <v>4</v>
      </c>
      <c r="C11" t="s">
        <v>541</v>
      </c>
      <c r="D11" t="s">
        <v>542</v>
      </c>
    </row>
    <row r="13" spans="2:4" ht="31.5" customHeight="1" x14ac:dyDescent="0.25">
      <c r="C13" s="276" t="s">
        <v>376</v>
      </c>
      <c r="D13" s="276"/>
    </row>
    <row r="14" spans="2:4" ht="53.25" customHeight="1" x14ac:dyDescent="0.25">
      <c r="C14" s="276" t="s">
        <v>377</v>
      </c>
      <c r="D14" s="276"/>
    </row>
    <row r="16" spans="2:4" x14ac:dyDescent="0.25">
      <c r="C16" s="276" t="s">
        <v>381</v>
      </c>
      <c r="D16" s="276"/>
    </row>
    <row r="18" spans="3:3" ht="23.25" x14ac:dyDescent="0.35">
      <c r="C18" s="187" t="s">
        <v>378</v>
      </c>
    </row>
    <row r="19" spans="3:3" ht="23.25" x14ac:dyDescent="0.35">
      <c r="C19" s="188" t="s">
        <v>379</v>
      </c>
    </row>
    <row r="20" spans="3:3" ht="23.25" x14ac:dyDescent="0.35">
      <c r="C20" s="189" t="s">
        <v>380</v>
      </c>
    </row>
  </sheetData>
  <mergeCells count="6">
    <mergeCell ref="C2:D2"/>
    <mergeCell ref="C4:D4"/>
    <mergeCell ref="C13:D13"/>
    <mergeCell ref="C14:D14"/>
    <mergeCell ref="C16:D16"/>
    <mergeCell ref="C3:D3"/>
  </mergeCells>
  <hyperlinks>
    <hyperlink ref="C20" r:id="rId1" xr:uid="{0DB50A0B-B9CA-4FE7-B9E6-DF3C1652F507}"/>
  </hyperlinks>
  <pageMargins left="0.7" right="0.7" top="0.75" bottom="0.75" header="0.3" footer="0.3"/>
  <pageSetup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B2A9-6F0B-4EF0-9ABB-7800C988EF0A}">
  <sheetPr>
    <tabColor theme="4"/>
  </sheetPr>
  <dimension ref="B1:R184"/>
  <sheetViews>
    <sheetView zoomScale="80" zoomScaleNormal="80" workbookViewId="0">
      <pane ySplit="4" topLeftCell="A5" activePane="bottomLeft" state="frozen"/>
      <selection pane="bottomLeft" activeCell="C3" sqref="C3"/>
    </sheetView>
  </sheetViews>
  <sheetFormatPr defaultRowHeight="15" x14ac:dyDescent="0.25"/>
  <cols>
    <col min="1" max="1" width="1" customWidth="1"/>
    <col min="2" max="2" width="41.85546875" customWidth="1"/>
    <col min="3" max="4" width="14.140625" customWidth="1"/>
    <col min="5" max="9" width="2" customWidth="1"/>
    <col min="10" max="10" width="47.85546875" customWidth="1"/>
    <col min="11" max="11" width="20.140625" customWidth="1"/>
    <col min="12" max="12" width="1.42578125" customWidth="1"/>
    <col min="13" max="13" width="45.140625" customWidth="1"/>
    <col min="14" max="14" width="15.42578125" customWidth="1"/>
    <col min="16" max="16" width="14" bestFit="1" customWidth="1"/>
    <col min="17" max="17" width="20.42578125" bestFit="1" customWidth="1"/>
    <col min="18" max="18" width="21.42578125" bestFit="1" customWidth="1"/>
    <col min="19" max="19" width="10" bestFit="1" customWidth="1"/>
    <col min="20" max="20" width="11.5703125" bestFit="1" customWidth="1"/>
  </cols>
  <sheetData>
    <row r="1" spans="2:14" s="132" customFormat="1" ht="3" customHeight="1" x14ac:dyDescent="0.25"/>
    <row r="2" spans="2:14" x14ac:dyDescent="0.25">
      <c r="C2" s="186" t="s">
        <v>81</v>
      </c>
      <c r="D2" s="186" t="s">
        <v>82</v>
      </c>
      <c r="J2" s="25" t="s">
        <v>213</v>
      </c>
      <c r="K2" s="41">
        <v>2018</v>
      </c>
      <c r="M2" s="264" t="str">
        <f>J86</f>
        <v>Your Total Fed Tax Return</v>
      </c>
      <c r="N2" s="265">
        <f>K86</f>
        <v>15858.3014</v>
      </c>
    </row>
    <row r="3" spans="2:14" x14ac:dyDescent="0.25">
      <c r="B3" t="s">
        <v>518</v>
      </c>
      <c r="C3" s="234" t="s">
        <v>398</v>
      </c>
      <c r="D3" s="274"/>
      <c r="J3" s="25" t="s">
        <v>226</v>
      </c>
      <c r="K3" s="41" t="s">
        <v>175</v>
      </c>
      <c r="M3" s="264" t="str">
        <f>M86</f>
        <v>Your Total State Tax Return</v>
      </c>
      <c r="N3" s="265">
        <f>N86</f>
        <v>5593.1945510000041</v>
      </c>
    </row>
    <row r="4" spans="2:14" s="132" customFormat="1" ht="3" customHeight="1" x14ac:dyDescent="0.25"/>
    <row r="6" spans="2:14" ht="21.75" thickBot="1" x14ac:dyDescent="0.4">
      <c r="B6" s="278" t="s">
        <v>530</v>
      </c>
      <c r="C6" s="278"/>
      <c r="D6" s="278"/>
      <c r="J6" s="215" t="s">
        <v>81</v>
      </c>
      <c r="K6" s="216" t="str">
        <f>Summary!C3</f>
        <v>John</v>
      </c>
      <c r="M6" s="215" t="s">
        <v>82</v>
      </c>
      <c r="N6" s="215" t="str">
        <f>IF(Summary!D3,Summary!D3,"")</f>
        <v/>
      </c>
    </row>
    <row r="7" spans="2:14" x14ac:dyDescent="0.25">
      <c r="B7" s="236" t="s">
        <v>525</v>
      </c>
      <c r="C7" s="260" t="str">
        <f>C3</f>
        <v>John</v>
      </c>
      <c r="D7" s="273" t="str">
        <f>IF(D3,D3,"")</f>
        <v/>
      </c>
      <c r="J7" s="119" t="s">
        <v>225</v>
      </c>
      <c r="K7" s="133" t="str">
        <f>Summary!$C$31</f>
        <v>SINGLE</v>
      </c>
      <c r="M7" s="119" t="s">
        <v>225</v>
      </c>
      <c r="N7" s="133" t="str">
        <f>Summary!$C$31</f>
        <v>SINGLE</v>
      </c>
    </row>
    <row r="8" spans="2:14" x14ac:dyDescent="0.25">
      <c r="B8" s="239" t="s">
        <v>4</v>
      </c>
      <c r="C8" s="8">
        <v>200000</v>
      </c>
      <c r="D8" s="248">
        <v>0</v>
      </c>
      <c r="J8" s="21"/>
      <c r="K8" s="134"/>
      <c r="M8" s="21"/>
      <c r="N8" s="134"/>
    </row>
    <row r="9" spans="2:14" x14ac:dyDescent="0.25">
      <c r="B9" s="239" t="s">
        <v>32</v>
      </c>
      <c r="C9" s="8">
        <v>0</v>
      </c>
      <c r="D9" s="248">
        <v>0</v>
      </c>
      <c r="J9" s="123" t="s">
        <v>219</v>
      </c>
      <c r="K9" s="135">
        <f>'Person 1'!$AM$108</f>
        <v>18500</v>
      </c>
      <c r="M9" s="123" t="s">
        <v>219</v>
      </c>
      <c r="N9" s="135">
        <f>'Person 2'!$AM$108</f>
        <v>0</v>
      </c>
    </row>
    <row r="10" spans="2:14" x14ac:dyDescent="0.25">
      <c r="B10" s="239" t="s">
        <v>2</v>
      </c>
      <c r="C10" s="8">
        <v>0</v>
      </c>
      <c r="D10" s="248">
        <v>0</v>
      </c>
      <c r="J10" s="123" t="s">
        <v>218</v>
      </c>
      <c r="K10" s="136">
        <f>INDEX('Person 1'!$M$3:$AL$3,,MATCH(Summary!K9,'Person 1'!$M$108:$AL$108,0))</f>
        <v>43678</v>
      </c>
      <c r="M10" s="123" t="s">
        <v>218</v>
      </c>
      <c r="N10" s="136">
        <f>INDEX('Person 2'!$M$3:$AL$3,,MATCH(Summary!N9,'Person 2'!$M$108:$AL$108,0))</f>
        <v>43469</v>
      </c>
    </row>
    <row r="11" spans="2:14" x14ac:dyDescent="0.25">
      <c r="B11" s="239" t="s">
        <v>91</v>
      </c>
      <c r="C11" s="8">
        <v>0</v>
      </c>
      <c r="D11" s="248">
        <v>0</v>
      </c>
      <c r="J11" s="123"/>
      <c r="K11" s="136"/>
      <c r="M11" s="123"/>
      <c r="N11" s="136"/>
    </row>
    <row r="12" spans="2:14" x14ac:dyDescent="0.25">
      <c r="B12" s="239" t="s">
        <v>531</v>
      </c>
      <c r="C12" s="8">
        <v>0</v>
      </c>
      <c r="D12" s="248">
        <v>0</v>
      </c>
      <c r="J12" s="123" t="s">
        <v>536</v>
      </c>
      <c r="K12" s="137">
        <f>'Person 1'!$AM$15</f>
        <v>112323.61517899996</v>
      </c>
      <c r="M12" s="123" t="s">
        <v>536</v>
      </c>
      <c r="N12" s="137">
        <f>'Person 2'!$AM$15</f>
        <v>0</v>
      </c>
    </row>
    <row r="13" spans="2:14" x14ac:dyDescent="0.25">
      <c r="B13" s="239" t="s">
        <v>532</v>
      </c>
      <c r="C13" s="8">
        <v>0</v>
      </c>
      <c r="D13" s="248">
        <v>0</v>
      </c>
      <c r="J13" s="123" t="s">
        <v>28</v>
      </c>
      <c r="K13" s="135">
        <f>'Person 1'!$AM$15/'Person 1'!$L$5</f>
        <v>4680.1506324583315</v>
      </c>
      <c r="M13" s="123" t="s">
        <v>28</v>
      </c>
      <c r="N13" s="135">
        <f>'Person 2'!$AM$15/'Person 2'!$L$5</f>
        <v>0</v>
      </c>
    </row>
    <row r="14" spans="2:14" x14ac:dyDescent="0.25">
      <c r="B14" s="242" t="s">
        <v>54</v>
      </c>
      <c r="C14" s="5">
        <f>SUM(C8:C13)</f>
        <v>200000</v>
      </c>
      <c r="D14" s="249">
        <f>SUM(D8:D13)</f>
        <v>0</v>
      </c>
      <c r="J14" s="123" t="s">
        <v>537</v>
      </c>
      <c r="K14" s="135">
        <f>'Person 1'!$AM$15/12</f>
        <v>9360.3012649166631</v>
      </c>
      <c r="M14" s="123" t="s">
        <v>538</v>
      </c>
      <c r="N14" s="135">
        <f>'Person 2'!$AM$15/12</f>
        <v>0</v>
      </c>
    </row>
    <row r="15" spans="2:14" x14ac:dyDescent="0.25">
      <c r="B15" s="239"/>
      <c r="D15" s="241"/>
      <c r="J15" s="123"/>
      <c r="K15" s="135"/>
      <c r="M15" s="123"/>
      <c r="N15" s="135"/>
    </row>
    <row r="16" spans="2:14" x14ac:dyDescent="0.25">
      <c r="B16" s="242" t="s">
        <v>524</v>
      </c>
      <c r="D16" s="241"/>
      <c r="J16" s="123" t="s">
        <v>103</v>
      </c>
      <c r="K16" s="135">
        <f>'Person 1'!$AM$18</f>
        <v>179518.08000000002</v>
      </c>
      <c r="M16" s="123" t="s">
        <v>103</v>
      </c>
      <c r="N16" s="135">
        <f>'Person 2'!$AM$18</f>
        <v>0</v>
      </c>
    </row>
    <row r="17" spans="2:15" x14ac:dyDescent="0.25">
      <c r="B17" s="239" t="s">
        <v>29</v>
      </c>
      <c r="C17" s="13">
        <v>0.15</v>
      </c>
      <c r="D17" s="250">
        <v>0</v>
      </c>
      <c r="J17" s="123" t="s">
        <v>221</v>
      </c>
      <c r="K17" s="135">
        <f>'Person 1'!$AM$130</f>
        <v>37951.275600000008</v>
      </c>
      <c r="M17" s="123" t="s">
        <v>221</v>
      </c>
      <c r="N17" s="135">
        <f>'Person 2'!$AM$130</f>
        <v>0</v>
      </c>
      <c r="O17" s="10"/>
    </row>
    <row r="18" spans="2:15" x14ac:dyDescent="0.25">
      <c r="B18" s="239" t="s">
        <v>520</v>
      </c>
      <c r="C18" s="13">
        <v>0</v>
      </c>
      <c r="D18" s="250">
        <v>0</v>
      </c>
      <c r="J18" s="123" t="s">
        <v>238</v>
      </c>
      <c r="K18" s="135">
        <f>'Person 1'!$AM$84</f>
        <v>198018.0799999999</v>
      </c>
      <c r="M18" s="123" t="s">
        <v>238</v>
      </c>
      <c r="N18" s="135">
        <f>'Person 2'!$AM$84</f>
        <v>0</v>
      </c>
      <c r="O18" s="10"/>
    </row>
    <row r="19" spans="2:15" x14ac:dyDescent="0.25">
      <c r="B19" s="239" t="s">
        <v>521</v>
      </c>
      <c r="C19" s="13">
        <v>0</v>
      </c>
      <c r="D19" s="250">
        <v>0</v>
      </c>
      <c r="J19" s="123" t="s">
        <v>239</v>
      </c>
      <c r="K19" s="135">
        <f>'Person 1'!$AM$85</f>
        <v>2871.2621599999993</v>
      </c>
      <c r="M19" s="123" t="s">
        <v>239</v>
      </c>
      <c r="N19" s="135">
        <f>'Person 2'!$AM$85</f>
        <v>0</v>
      </c>
      <c r="O19" s="10"/>
    </row>
    <row r="20" spans="2:15" x14ac:dyDescent="0.25">
      <c r="B20" s="239" t="s">
        <v>522</v>
      </c>
      <c r="C20" s="13">
        <v>0</v>
      </c>
      <c r="D20" s="250">
        <v>0</v>
      </c>
      <c r="J20" s="123" t="s">
        <v>229</v>
      </c>
      <c r="K20" s="135">
        <f>'Person 1'!$AM21</f>
        <v>179518.08000000002</v>
      </c>
      <c r="M20" s="123" t="s">
        <v>229</v>
      </c>
      <c r="N20" s="135">
        <f>'Person 2'!$AM21</f>
        <v>0</v>
      </c>
      <c r="O20" s="77"/>
    </row>
    <row r="21" spans="2:15" ht="15.75" thickBot="1" x14ac:dyDescent="0.3">
      <c r="B21" s="239" t="s">
        <v>523</v>
      </c>
      <c r="C21" s="13">
        <v>0</v>
      </c>
      <c r="D21" s="250">
        <v>0</v>
      </c>
      <c r="J21" s="138" t="s">
        <v>222</v>
      </c>
      <c r="K21" s="139">
        <f>'Person 1'!$AM$153</f>
        <v>15006.657061000007</v>
      </c>
      <c r="M21" s="138" t="s">
        <v>222</v>
      </c>
      <c r="N21" s="139">
        <f>'Person 2'!$AM$153</f>
        <v>0</v>
      </c>
      <c r="O21" s="10"/>
    </row>
    <row r="22" spans="2:15" x14ac:dyDescent="0.25">
      <c r="B22" s="239" t="s">
        <v>533</v>
      </c>
      <c r="C22" s="8">
        <v>0</v>
      </c>
      <c r="D22" s="248">
        <v>0</v>
      </c>
    </row>
    <row r="23" spans="2:15" ht="15.75" thickBot="1" x14ac:dyDescent="0.3">
      <c r="B23" s="239" t="s">
        <v>90</v>
      </c>
      <c r="C23" s="8">
        <v>0</v>
      </c>
      <c r="D23" s="248">
        <v>0</v>
      </c>
      <c r="J23" s="280" t="s">
        <v>332</v>
      </c>
      <c r="K23" s="280"/>
      <c r="L23" s="280"/>
      <c r="M23" s="280"/>
      <c r="N23" s="280"/>
    </row>
    <row r="24" spans="2:15" ht="47.25" thickBot="1" x14ac:dyDescent="0.75">
      <c r="B24" s="239"/>
      <c r="D24" s="241"/>
      <c r="J24" s="282" t="str">
        <f>K6&amp;IF(LEN(N6)&gt;1," &amp; "&amp;N6,"")</f>
        <v>John</v>
      </c>
      <c r="K24" s="283"/>
      <c r="L24" s="283"/>
      <c r="M24" s="283"/>
      <c r="N24" s="284"/>
    </row>
    <row r="25" spans="2:15" x14ac:dyDescent="0.25">
      <c r="B25" s="242" t="s">
        <v>526</v>
      </c>
      <c r="D25" s="241"/>
    </row>
    <row r="26" spans="2:15" x14ac:dyDescent="0.25">
      <c r="B26" s="239" t="s">
        <v>57</v>
      </c>
      <c r="C26" s="13">
        <v>0</v>
      </c>
      <c r="D26" s="250">
        <v>0</v>
      </c>
      <c r="J26" s="24" t="s">
        <v>228</v>
      </c>
      <c r="K26" s="24" t="str">
        <f>K3</f>
        <v>MARRIED</v>
      </c>
    </row>
    <row r="27" spans="2:15" x14ac:dyDescent="0.25">
      <c r="B27" s="239" t="s">
        <v>71</v>
      </c>
      <c r="C27" s="13">
        <v>0</v>
      </c>
      <c r="D27" s="250">
        <v>0</v>
      </c>
      <c r="J27" s="24" t="s">
        <v>219</v>
      </c>
      <c r="K27" s="16">
        <f>K9+N9</f>
        <v>18500</v>
      </c>
    </row>
    <row r="28" spans="2:15" ht="15.75" thickBot="1" x14ac:dyDescent="0.3">
      <c r="B28" s="244" t="s">
        <v>64</v>
      </c>
      <c r="C28" s="251">
        <v>0.15</v>
      </c>
      <c r="D28" s="252">
        <v>0</v>
      </c>
      <c r="J28" s="24"/>
      <c r="K28" s="16"/>
      <c r="L28" s="16"/>
    </row>
    <row r="29" spans="2:15" ht="15.75" thickBot="1" x14ac:dyDescent="0.3">
      <c r="J29" s="280" t="s">
        <v>233</v>
      </c>
      <c r="K29" s="280"/>
      <c r="L29" s="280"/>
      <c r="M29" s="280"/>
      <c r="N29" s="280"/>
    </row>
    <row r="30" spans="2:15" ht="15.75" thickBot="1" x14ac:dyDescent="0.3">
      <c r="B30" s="279" t="s">
        <v>194</v>
      </c>
      <c r="C30" s="279"/>
      <c r="D30" s="279"/>
      <c r="J30" s="20"/>
      <c r="K30" s="121" t="s">
        <v>543</v>
      </c>
      <c r="L30" s="120"/>
      <c r="M30" s="173">
        <f>K12+N12</f>
        <v>112323.61517899996</v>
      </c>
      <c r="N30" s="174"/>
    </row>
    <row r="31" spans="2:15" x14ac:dyDescent="0.25">
      <c r="B31" s="253" t="s">
        <v>225</v>
      </c>
      <c r="C31" s="254" t="s">
        <v>172</v>
      </c>
      <c r="D31" s="255" t="s">
        <v>172</v>
      </c>
      <c r="J31" s="21"/>
      <c r="K31" s="24" t="s">
        <v>28</v>
      </c>
      <c r="M31" s="16">
        <f>K13+N13</f>
        <v>4680.1506324583315</v>
      </c>
      <c r="N31" s="134"/>
    </row>
    <row r="32" spans="2:15" ht="30.75" thickBot="1" x14ac:dyDescent="0.3">
      <c r="B32" s="261" t="s">
        <v>549</v>
      </c>
      <c r="C32" s="8">
        <v>0</v>
      </c>
      <c r="D32" s="248">
        <v>0</v>
      </c>
      <c r="J32" s="22"/>
      <c r="K32" s="175" t="s">
        <v>538</v>
      </c>
      <c r="L32" s="127"/>
      <c r="M32" s="176">
        <f>K14+N14</f>
        <v>9360.3012649166631</v>
      </c>
      <c r="N32" s="177"/>
    </row>
    <row r="33" spans="2:18" ht="30" x14ac:dyDescent="0.25">
      <c r="B33" s="261" t="s">
        <v>547</v>
      </c>
      <c r="C33" s="79">
        <v>0</v>
      </c>
      <c r="D33" s="256">
        <v>0</v>
      </c>
      <c r="J33" s="24"/>
      <c r="K33" s="16"/>
      <c r="L33" s="16"/>
    </row>
    <row r="34" spans="2:18" ht="47.25" thickBot="1" x14ac:dyDescent="0.75">
      <c r="B34" s="262" t="s">
        <v>546</v>
      </c>
      <c r="C34" s="8">
        <v>0</v>
      </c>
      <c r="D34" s="248">
        <v>0</v>
      </c>
      <c r="J34" s="287" t="s">
        <v>179</v>
      </c>
      <c r="K34" s="287"/>
      <c r="L34" s="167"/>
      <c r="M34" s="288" t="s">
        <v>368</v>
      </c>
      <c r="N34" s="288"/>
    </row>
    <row r="35" spans="2:18" ht="30.75" thickBot="1" x14ac:dyDescent="0.3">
      <c r="B35" s="263" t="s">
        <v>548</v>
      </c>
      <c r="C35" s="257">
        <v>0</v>
      </c>
      <c r="D35" s="258">
        <v>0</v>
      </c>
      <c r="L35" s="16"/>
      <c r="M35" s="24"/>
      <c r="N35" s="16"/>
    </row>
    <row r="36" spans="2:18" ht="15.75" thickBot="1" x14ac:dyDescent="0.3">
      <c r="J36" s="280" t="s">
        <v>328</v>
      </c>
      <c r="K36" s="280"/>
      <c r="L36" s="16"/>
      <c r="M36" s="285" t="s">
        <v>328</v>
      </c>
      <c r="N36" s="286"/>
    </row>
    <row r="37" spans="2:18" x14ac:dyDescent="0.25">
      <c r="B37" s="1" t="s">
        <v>195</v>
      </c>
      <c r="J37" s="198" t="s">
        <v>238</v>
      </c>
      <c r="K37" s="199">
        <f>K18+N18</f>
        <v>198018.0799999999</v>
      </c>
      <c r="L37" s="16"/>
      <c r="M37" s="200"/>
      <c r="N37" s="201"/>
      <c r="P37" t="s">
        <v>368</v>
      </c>
      <c r="Q37" t="s">
        <v>179</v>
      </c>
      <c r="R37" t="s">
        <v>179</v>
      </c>
    </row>
    <row r="38" spans="2:18" ht="15.75" thickBot="1" x14ac:dyDescent="0.3">
      <c r="B38" t="s">
        <v>70</v>
      </c>
      <c r="C38" s="3">
        <v>0</v>
      </c>
      <c r="D38" s="3">
        <v>0</v>
      </c>
      <c r="J38" s="138" t="s">
        <v>551</v>
      </c>
      <c r="K38" s="131">
        <f>K16+N16</f>
        <v>179518.08000000002</v>
      </c>
      <c r="L38" s="16"/>
      <c r="M38" s="202" t="s">
        <v>229</v>
      </c>
      <c r="N38" s="203">
        <f>K20+N20</f>
        <v>179518.08000000002</v>
      </c>
      <c r="P38" s="26" t="s">
        <v>336</v>
      </c>
      <c r="Q38" s="26" t="s">
        <v>293</v>
      </c>
    </row>
    <row r="39" spans="2:18" ht="15.75" thickBot="1" x14ac:dyDescent="0.3">
      <c r="B39" t="s">
        <v>535</v>
      </c>
      <c r="C39" s="14"/>
      <c r="D39" s="14"/>
      <c r="J39" s="25"/>
      <c r="K39" s="5"/>
      <c r="L39" s="16"/>
      <c r="M39" s="24"/>
      <c r="N39" s="16"/>
      <c r="Q39" s="26"/>
    </row>
    <row r="40" spans="2:18" ht="15.75" thickBot="1" x14ac:dyDescent="0.3">
      <c r="J40" s="280" t="s">
        <v>248</v>
      </c>
      <c r="K40" s="280"/>
      <c r="L40" s="16"/>
      <c r="M40" s="285" t="s">
        <v>248</v>
      </c>
      <c r="N40" s="286"/>
      <c r="Q40" s="26"/>
    </row>
    <row r="41" spans="2:18" ht="15.75" thickBot="1" x14ac:dyDescent="0.3">
      <c r="B41" s="247" t="s">
        <v>519</v>
      </c>
      <c r="C41" s="247"/>
      <c r="D41" s="247"/>
      <c r="J41" s="119" t="s">
        <v>242</v>
      </c>
      <c r="K41" s="140">
        <v>0</v>
      </c>
      <c r="L41" s="16"/>
      <c r="M41" s="153" t="str">
        <f>J41</f>
        <v>Interest Income</v>
      </c>
      <c r="N41" s="159">
        <f t="shared" ref="N41:N47" si="0">K41</f>
        <v>0</v>
      </c>
      <c r="Q41" s="26" t="s">
        <v>292</v>
      </c>
    </row>
    <row r="42" spans="2:18" x14ac:dyDescent="0.25">
      <c r="B42" s="236" t="s">
        <v>528</v>
      </c>
      <c r="C42" s="237"/>
      <c r="D42" s="238"/>
      <c r="J42" s="123" t="s">
        <v>245</v>
      </c>
      <c r="K42" s="141">
        <v>0</v>
      </c>
      <c r="L42" s="16"/>
      <c r="M42" s="153" t="str">
        <f t="shared" ref="M42:M48" si="1">J42</f>
        <v>Rental *Net* Income</v>
      </c>
      <c r="N42" s="159">
        <f t="shared" si="0"/>
        <v>0</v>
      </c>
      <c r="Q42" s="26" t="s">
        <v>294</v>
      </c>
    </row>
    <row r="43" spans="2:18" x14ac:dyDescent="0.25">
      <c r="B43" s="239" t="s">
        <v>15</v>
      </c>
      <c r="C43" s="12">
        <v>19</v>
      </c>
      <c r="D43" s="240">
        <v>0</v>
      </c>
      <c r="J43" s="123" t="s">
        <v>243</v>
      </c>
      <c r="K43" s="141">
        <v>0</v>
      </c>
      <c r="L43" s="16"/>
      <c r="M43" s="153" t="str">
        <f t="shared" si="1"/>
        <v>Ordinary Dividends</v>
      </c>
      <c r="N43" s="159">
        <f t="shared" si="0"/>
        <v>0</v>
      </c>
      <c r="Q43" s="26" t="s">
        <v>295</v>
      </c>
    </row>
    <row r="44" spans="2:18" x14ac:dyDescent="0.25">
      <c r="B44" s="239" t="s">
        <v>16</v>
      </c>
      <c r="C44" s="12">
        <f>25.62</f>
        <v>25.62</v>
      </c>
      <c r="D44" s="240">
        <v>0</v>
      </c>
      <c r="J44" s="123" t="s">
        <v>313</v>
      </c>
      <c r="K44" s="141">
        <v>0</v>
      </c>
      <c r="L44" s="16"/>
      <c r="M44" s="153" t="str">
        <f t="shared" si="1"/>
        <v>Short-term *Net* Capital Gains</v>
      </c>
      <c r="N44" s="159">
        <f t="shared" si="0"/>
        <v>0</v>
      </c>
      <c r="O44" s="114"/>
      <c r="Q44" s="26" t="s">
        <v>296</v>
      </c>
    </row>
    <row r="45" spans="2:18" x14ac:dyDescent="0.25">
      <c r="B45" s="239"/>
      <c r="D45" s="241"/>
      <c r="J45" s="123" t="s">
        <v>244</v>
      </c>
      <c r="K45" s="141">
        <v>0</v>
      </c>
      <c r="L45" s="16"/>
      <c r="M45" s="153" t="str">
        <f t="shared" si="1"/>
        <v>Qualified Dividends</v>
      </c>
      <c r="N45" s="159">
        <f t="shared" si="0"/>
        <v>0</v>
      </c>
      <c r="O45" s="114"/>
      <c r="Q45" s="26" t="s">
        <v>309</v>
      </c>
    </row>
    <row r="46" spans="2:18" x14ac:dyDescent="0.25">
      <c r="B46" s="242" t="s">
        <v>527</v>
      </c>
      <c r="D46" s="241"/>
      <c r="J46" s="123" t="s">
        <v>314</v>
      </c>
      <c r="K46" s="141">
        <v>0</v>
      </c>
      <c r="L46" s="16"/>
      <c r="M46" s="153" t="str">
        <f t="shared" si="1"/>
        <v>Long-term *Net* Capital Gains</v>
      </c>
      <c r="N46" s="159">
        <f t="shared" si="0"/>
        <v>0</v>
      </c>
      <c r="O46" s="114"/>
      <c r="Q46" s="26" t="s">
        <v>310</v>
      </c>
    </row>
    <row r="47" spans="2:18" ht="15.75" thickBot="1" x14ac:dyDescent="0.3">
      <c r="B47" s="239" t="s">
        <v>47</v>
      </c>
      <c r="C47" s="12">
        <v>110.1</v>
      </c>
      <c r="D47" s="240">
        <v>0</v>
      </c>
      <c r="J47" s="143" t="s">
        <v>247</v>
      </c>
      <c r="K47" s="144">
        <f>K45+K46</f>
        <v>0</v>
      </c>
      <c r="L47" s="16"/>
      <c r="M47" s="157" t="str">
        <f t="shared" si="1"/>
        <v>Long Term Capital Gains &amp; Qual. Div</v>
      </c>
      <c r="N47" s="158">
        <f t="shared" si="0"/>
        <v>0</v>
      </c>
      <c r="O47" s="114"/>
      <c r="Q47" s="26"/>
    </row>
    <row r="48" spans="2:18" ht="16.5" thickTop="1" thickBot="1" x14ac:dyDescent="0.3">
      <c r="B48" s="239" t="s">
        <v>48</v>
      </c>
      <c r="C48" s="12">
        <v>17.100000000000001</v>
      </c>
      <c r="D48" s="240">
        <v>0</v>
      </c>
      <c r="J48" s="142" t="s">
        <v>248</v>
      </c>
      <c r="K48" s="128">
        <f>SUM(K41:K46)</f>
        <v>0</v>
      </c>
      <c r="L48" s="16"/>
      <c r="M48" s="155" t="str">
        <f t="shared" si="1"/>
        <v>Investment Income</v>
      </c>
      <c r="N48" s="156">
        <f>K48</f>
        <v>0</v>
      </c>
      <c r="O48" s="114"/>
      <c r="Q48" s="26" t="s">
        <v>297</v>
      </c>
    </row>
    <row r="49" spans="2:17" x14ac:dyDescent="0.25">
      <c r="B49" s="239" t="s">
        <v>52</v>
      </c>
      <c r="C49" s="12">
        <v>0</v>
      </c>
      <c r="D49" s="240">
        <v>0</v>
      </c>
      <c r="J49" s="25"/>
      <c r="K49" s="5"/>
      <c r="L49" s="16"/>
      <c r="N49" s="16"/>
      <c r="O49" s="114"/>
      <c r="Q49" s="26"/>
    </row>
    <row r="50" spans="2:17" ht="15.75" thickBot="1" x14ac:dyDescent="0.3">
      <c r="B50" s="239"/>
      <c r="D50" s="241"/>
      <c r="J50" s="280" t="s">
        <v>406</v>
      </c>
      <c r="K50" s="280"/>
      <c r="L50" s="16"/>
      <c r="M50" s="281" t="s">
        <v>406</v>
      </c>
      <c r="N50" s="281"/>
      <c r="O50" s="114"/>
      <c r="Q50" s="26"/>
    </row>
    <row r="51" spans="2:17" x14ac:dyDescent="0.25">
      <c r="B51" s="242" t="s">
        <v>529</v>
      </c>
      <c r="D51" s="241"/>
      <c r="J51" s="266" t="s">
        <v>236</v>
      </c>
      <c r="K51" s="267">
        <f>K115</f>
        <v>24000</v>
      </c>
      <c r="L51" s="16"/>
      <c r="M51" s="213" t="s">
        <v>204</v>
      </c>
      <c r="N51" s="214">
        <f>P117</f>
        <v>8802</v>
      </c>
      <c r="O51" s="114"/>
      <c r="P51" s="26" t="s">
        <v>338</v>
      </c>
      <c r="Q51" s="26" t="s">
        <v>307</v>
      </c>
    </row>
    <row r="52" spans="2:17" x14ac:dyDescent="0.25">
      <c r="B52" s="239" t="s">
        <v>62</v>
      </c>
      <c r="C52" s="12">
        <v>38.380000000000003</v>
      </c>
      <c r="D52" s="240">
        <v>0</v>
      </c>
      <c r="J52" s="123" t="s">
        <v>409</v>
      </c>
      <c r="K52" s="124">
        <f>N73</f>
        <v>9413.462510000003</v>
      </c>
      <c r="L52" s="16"/>
      <c r="M52" s="209"/>
      <c r="N52" s="210"/>
      <c r="O52" s="114"/>
      <c r="P52" s="26"/>
      <c r="Q52" s="26" t="s">
        <v>400</v>
      </c>
    </row>
    <row r="53" spans="2:17" x14ac:dyDescent="0.25">
      <c r="B53" s="239" t="s">
        <v>18</v>
      </c>
      <c r="C53" s="12">
        <v>3</v>
      </c>
      <c r="D53" s="240">
        <v>0</v>
      </c>
      <c r="J53" s="123" t="s">
        <v>410</v>
      </c>
      <c r="K53" s="196">
        <v>0</v>
      </c>
      <c r="L53" s="16"/>
      <c r="M53" s="209"/>
      <c r="N53" s="210"/>
      <c r="O53" s="114"/>
      <c r="P53" s="26"/>
      <c r="Q53" s="26" t="s">
        <v>401</v>
      </c>
    </row>
    <row r="54" spans="2:17" x14ac:dyDescent="0.25">
      <c r="B54" s="239" t="s">
        <v>19</v>
      </c>
      <c r="C54" s="12">
        <v>0.45</v>
      </c>
      <c r="D54" s="240">
        <v>0</v>
      </c>
      <c r="J54" s="123" t="s">
        <v>403</v>
      </c>
      <c r="K54" s="196">
        <v>0</v>
      </c>
      <c r="L54" s="16"/>
      <c r="M54" s="209"/>
      <c r="N54" s="210"/>
      <c r="O54" s="114"/>
      <c r="P54" s="26"/>
      <c r="Q54" s="26" t="s">
        <v>402</v>
      </c>
    </row>
    <row r="55" spans="2:17" ht="15.75" thickBot="1" x14ac:dyDescent="0.3">
      <c r="B55" s="239" t="s">
        <v>80</v>
      </c>
      <c r="C55" s="12">
        <v>0</v>
      </c>
      <c r="D55" s="240">
        <v>0</v>
      </c>
      <c r="J55" s="143" t="s">
        <v>407</v>
      </c>
      <c r="K55" s="197">
        <v>0</v>
      </c>
      <c r="L55" s="16"/>
      <c r="M55" s="211"/>
      <c r="N55" s="212"/>
      <c r="O55" s="114"/>
      <c r="P55" s="26"/>
      <c r="Q55" s="26" t="s">
        <v>408</v>
      </c>
    </row>
    <row r="56" spans="2:17" ht="16.5" thickTop="1" thickBot="1" x14ac:dyDescent="0.3">
      <c r="B56" s="239" t="s">
        <v>20</v>
      </c>
      <c r="C56" s="12">
        <v>7.5</v>
      </c>
      <c r="D56" s="240">
        <v>0</v>
      </c>
      <c r="J56" s="268" t="s">
        <v>404</v>
      </c>
      <c r="K56" s="269">
        <f>MIN(K52+K53,'Tax Laws'!C22)+K54+K55</f>
        <v>9413.462510000003</v>
      </c>
      <c r="L56" s="16"/>
      <c r="M56" s="155" t="s">
        <v>404</v>
      </c>
      <c r="N56" s="156">
        <f>IF(N60&gt;'Tax Laws'!C40,Summary!R129,Summary!R121)</f>
        <v>0</v>
      </c>
      <c r="O56" s="114"/>
      <c r="P56" s="26" t="s">
        <v>338</v>
      </c>
      <c r="Q56" s="26" t="s">
        <v>307</v>
      </c>
    </row>
    <row r="57" spans="2:17" x14ac:dyDescent="0.25">
      <c r="B57" s="239" t="s">
        <v>51</v>
      </c>
      <c r="C57" s="67">
        <f>C43</f>
        <v>19</v>
      </c>
      <c r="D57" s="243">
        <f>D43</f>
        <v>0</v>
      </c>
      <c r="J57" s="272" t="s">
        <v>550</v>
      </c>
      <c r="K57" s="5"/>
      <c r="L57" s="16"/>
      <c r="N57" s="16"/>
      <c r="O57" s="114"/>
      <c r="Q57" s="26"/>
    </row>
    <row r="58" spans="2:17" ht="15.75" thickBot="1" x14ac:dyDescent="0.3">
      <c r="B58" s="244" t="s">
        <v>14</v>
      </c>
      <c r="C58" s="245">
        <f>C44</f>
        <v>25.62</v>
      </c>
      <c r="D58" s="246">
        <f>D44</f>
        <v>0</v>
      </c>
      <c r="J58" s="25"/>
      <c r="K58" s="5"/>
      <c r="L58" s="16"/>
      <c r="N58" s="16"/>
      <c r="O58" s="114"/>
      <c r="Q58" s="26"/>
    </row>
    <row r="59" spans="2:17" ht="15.75" thickBot="1" x14ac:dyDescent="0.3">
      <c r="J59" s="280" t="s">
        <v>329</v>
      </c>
      <c r="K59" s="280"/>
      <c r="L59" s="16"/>
      <c r="M59" s="285" t="s">
        <v>329</v>
      </c>
      <c r="N59" s="286"/>
      <c r="O59" s="114"/>
      <c r="Q59" s="26"/>
    </row>
    <row r="60" spans="2:17" x14ac:dyDescent="0.25">
      <c r="B60" s="1" t="s">
        <v>534</v>
      </c>
      <c r="J60" s="119" t="s">
        <v>246</v>
      </c>
      <c r="K60" s="122">
        <f>K48+K38</f>
        <v>179518.08000000002</v>
      </c>
      <c r="L60" s="16"/>
      <c r="M60" s="200" t="s">
        <v>246</v>
      </c>
      <c r="N60" s="201">
        <f>K60</f>
        <v>179518.08000000002</v>
      </c>
      <c r="O60" s="114"/>
      <c r="P60" s="26" t="s">
        <v>337</v>
      </c>
      <c r="Q60" s="26" t="s">
        <v>306</v>
      </c>
    </row>
    <row r="61" spans="2:17" x14ac:dyDescent="0.25">
      <c r="B61" t="s">
        <v>72</v>
      </c>
      <c r="C61" s="35" t="s">
        <v>74</v>
      </c>
      <c r="D61" s="35" t="s">
        <v>73</v>
      </c>
      <c r="J61" s="123" t="s">
        <v>491</v>
      </c>
      <c r="K61" s="124">
        <f>M184</f>
        <v>0</v>
      </c>
      <c r="L61" s="16"/>
      <c r="M61" s="231"/>
      <c r="N61" s="210"/>
      <c r="O61" s="114"/>
      <c r="P61" s="26"/>
      <c r="Q61" s="26" t="s">
        <v>514</v>
      </c>
    </row>
    <row r="62" spans="2:17" ht="15.75" thickBot="1" x14ac:dyDescent="0.3">
      <c r="B62" t="s">
        <v>75</v>
      </c>
      <c r="C62" s="34">
        <v>43466</v>
      </c>
      <c r="D62" s="34">
        <v>43469</v>
      </c>
      <c r="J62" s="270" t="str">
        <f>"Using "&amp;IF(K62=K51,"Standard","Itemized")&amp;" Deduction"</f>
        <v>Using Standard Deduction</v>
      </c>
      <c r="K62" s="271">
        <f>MAX(K51,K56)</f>
        <v>24000</v>
      </c>
      <c r="L62" s="16"/>
      <c r="M62" s="153" t="str">
        <f>"Using "&amp;IF(N62=N51,"Standard","Itemized")&amp;" Deduction"</f>
        <v>Using Standard Deduction</v>
      </c>
      <c r="N62" s="154">
        <f>MAX(N56,N51)</f>
        <v>8802</v>
      </c>
      <c r="P62" s="26" t="s">
        <v>338</v>
      </c>
      <c r="Q62" s="26" t="s">
        <v>307</v>
      </c>
    </row>
    <row r="63" spans="2:17" ht="16.5" thickTop="1" thickBot="1" x14ac:dyDescent="0.3">
      <c r="J63" s="142" t="s">
        <v>253</v>
      </c>
      <c r="K63" s="128">
        <f>K60-K61-K62</f>
        <v>155518.08000000002</v>
      </c>
      <c r="L63" s="16"/>
      <c r="M63" s="155" t="s">
        <v>227</v>
      </c>
      <c r="N63" s="156">
        <f>N60-N62</f>
        <v>170716.08000000002</v>
      </c>
      <c r="P63" s="26" t="s">
        <v>339</v>
      </c>
      <c r="Q63" s="26" t="s">
        <v>308</v>
      </c>
    </row>
    <row r="64" spans="2:17" ht="15.75" thickBot="1" x14ac:dyDescent="0.3">
      <c r="L64" s="16"/>
      <c r="M64" s="24"/>
      <c r="N64" s="16"/>
      <c r="P64" s="26"/>
      <c r="Q64" s="26"/>
    </row>
    <row r="65" spans="10:18" ht="15.75" thickBot="1" x14ac:dyDescent="0.3">
      <c r="J65" s="280" t="s">
        <v>516</v>
      </c>
      <c r="K65" s="280"/>
      <c r="L65" s="16"/>
      <c r="M65" s="285" t="s">
        <v>516</v>
      </c>
      <c r="N65" s="286"/>
      <c r="P65" s="26"/>
      <c r="Q65" s="26"/>
    </row>
    <row r="66" spans="10:18" x14ac:dyDescent="0.25">
      <c r="J66" s="119" t="s">
        <v>251</v>
      </c>
      <c r="K66" s="122">
        <f>M148</f>
        <v>26092.974200000008</v>
      </c>
      <c r="L66" s="16"/>
      <c r="M66" s="153" t="s">
        <v>333</v>
      </c>
      <c r="N66" s="154">
        <f>SUMIFS($R$107:$R$115,$P$107:$P$115,"&lt;"&amp;N63)+(N63-_xlfn.MAXIFS($O$107:$O$115,$O$107:$O$115,"&lt;"&amp;N63))*(_xlfn.MAXIFS($Q$107:$Q$115,$O$107:$O$115,"&lt;"&amp;N63))</f>
        <v>10383.462510000003</v>
      </c>
      <c r="P66" s="26" t="s">
        <v>341</v>
      </c>
      <c r="Q66" s="26" t="s">
        <v>290</v>
      </c>
    </row>
    <row r="67" spans="10:18" x14ac:dyDescent="0.25">
      <c r="J67" s="123" t="s">
        <v>433</v>
      </c>
      <c r="K67" s="217">
        <v>2</v>
      </c>
      <c r="L67" s="16"/>
      <c r="M67" s="153" t="s">
        <v>477</v>
      </c>
      <c r="N67" s="225">
        <f>K67</f>
        <v>2</v>
      </c>
      <c r="P67" s="26" t="s">
        <v>342</v>
      </c>
      <c r="Q67" s="26" t="s">
        <v>432</v>
      </c>
    </row>
    <row r="68" spans="10:18" x14ac:dyDescent="0.25">
      <c r="J68" s="123" t="s">
        <v>234</v>
      </c>
      <c r="K68" s="124">
        <f>M172</f>
        <v>4000</v>
      </c>
      <c r="L68" s="16"/>
      <c r="M68" s="153" t="s">
        <v>478</v>
      </c>
      <c r="N68" s="159">
        <f>R181</f>
        <v>970</v>
      </c>
      <c r="P68" s="26" t="s">
        <v>342</v>
      </c>
      <c r="Q68" s="26" t="s">
        <v>432</v>
      </c>
    </row>
    <row r="69" spans="10:18" x14ac:dyDescent="0.25">
      <c r="J69" s="148" t="s">
        <v>235</v>
      </c>
      <c r="K69" s="149">
        <v>0</v>
      </c>
      <c r="L69" s="16"/>
      <c r="M69" s="160" t="s">
        <v>235</v>
      </c>
      <c r="N69" s="161">
        <v>0</v>
      </c>
      <c r="P69" s="26" t="s">
        <v>343</v>
      </c>
      <c r="Q69" s="26" t="s">
        <v>311</v>
      </c>
    </row>
    <row r="70" spans="10:18" x14ac:dyDescent="0.25">
      <c r="J70" s="145" t="s">
        <v>316</v>
      </c>
      <c r="K70" s="129">
        <f>K66-K68-K69</f>
        <v>22092.974200000008</v>
      </c>
      <c r="L70" s="16"/>
      <c r="M70" s="162" t="s">
        <v>334</v>
      </c>
      <c r="N70" s="163">
        <f>N66-N68-N69</f>
        <v>9413.462510000003</v>
      </c>
      <c r="P70" s="26" t="s">
        <v>344</v>
      </c>
      <c r="Q70" s="26" t="s">
        <v>315</v>
      </c>
    </row>
    <row r="71" spans="10:18" x14ac:dyDescent="0.25">
      <c r="J71" s="123" t="s">
        <v>241</v>
      </c>
      <c r="K71" s="124">
        <f>K37*'Tax Laws'!C7+MAX(0,K37-'Tax Laws'!$C$10)*'Tax Laws'!C8</f>
        <v>2871.2621599999989</v>
      </c>
      <c r="L71" s="16"/>
      <c r="M71" s="231"/>
      <c r="N71" s="210"/>
      <c r="P71" s="26"/>
      <c r="Q71" s="26" t="s">
        <v>312</v>
      </c>
      <c r="R71" s="26" t="s">
        <v>317</v>
      </c>
    </row>
    <row r="72" spans="10:18" ht="15.75" thickBot="1" x14ac:dyDescent="0.3">
      <c r="J72" s="143" t="s">
        <v>252</v>
      </c>
      <c r="K72" s="144">
        <f>MIN(K48,MAX(K60-'Tax Laws'!C11,0))*'Tax Laws'!$C$12</f>
        <v>0</v>
      </c>
      <c r="M72" s="232"/>
      <c r="N72" s="212"/>
      <c r="P72" s="26"/>
      <c r="Q72" s="26" t="s">
        <v>312</v>
      </c>
      <c r="R72" s="26" t="s">
        <v>319</v>
      </c>
    </row>
    <row r="73" spans="10:18" ht="15.75" thickTop="1" x14ac:dyDescent="0.25">
      <c r="J73" s="145" t="s">
        <v>554</v>
      </c>
      <c r="K73" s="129">
        <f>K70+K71+K72</f>
        <v>24964.236360000006</v>
      </c>
      <c r="M73" s="162" t="s">
        <v>347</v>
      </c>
      <c r="N73" s="163">
        <f>N70</f>
        <v>9413.462510000003</v>
      </c>
      <c r="P73" s="26"/>
      <c r="Q73" s="26" t="s">
        <v>318</v>
      </c>
    </row>
    <row r="74" spans="10:18" ht="15.75" thickBot="1" x14ac:dyDescent="0.3">
      <c r="J74" s="142" t="s">
        <v>237</v>
      </c>
      <c r="K74" s="146">
        <f>K73/K60</f>
        <v>0.13906251871677774</v>
      </c>
      <c r="M74" s="155" t="s">
        <v>237</v>
      </c>
      <c r="N74" s="164">
        <f>N70/N60</f>
        <v>5.2437406360406717E-2</v>
      </c>
      <c r="P74" s="26"/>
    </row>
    <row r="75" spans="10:18" ht="15.75" thickBot="1" x14ac:dyDescent="0.3">
      <c r="P75" s="26"/>
    </row>
    <row r="76" spans="10:18" ht="15.75" thickBot="1" x14ac:dyDescent="0.3">
      <c r="J76" s="280" t="s">
        <v>330</v>
      </c>
      <c r="K76" s="280"/>
      <c r="M76" s="285" t="s">
        <v>330</v>
      </c>
      <c r="N76" s="286"/>
      <c r="P76" s="26"/>
    </row>
    <row r="77" spans="10:18" x14ac:dyDescent="0.25">
      <c r="J77" s="119" t="s">
        <v>221</v>
      </c>
      <c r="K77" s="122">
        <f>K17+N17</f>
        <v>37951.275600000008</v>
      </c>
      <c r="M77" s="165"/>
      <c r="N77" s="166"/>
      <c r="Q77" s="26" t="s">
        <v>320</v>
      </c>
    </row>
    <row r="78" spans="10:18" x14ac:dyDescent="0.25">
      <c r="J78" s="123" t="s">
        <v>239</v>
      </c>
      <c r="K78" s="124">
        <f>K19+N19</f>
        <v>2871.2621599999993</v>
      </c>
      <c r="M78" s="165"/>
      <c r="N78" s="166"/>
      <c r="Q78" s="26" t="s">
        <v>322</v>
      </c>
    </row>
    <row r="79" spans="10:18" ht="15.75" thickBot="1" x14ac:dyDescent="0.3">
      <c r="J79" s="143" t="s">
        <v>545</v>
      </c>
      <c r="K79" s="147">
        <v>0</v>
      </c>
      <c r="M79" s="165"/>
      <c r="N79" s="166"/>
      <c r="Q79" s="26" t="s">
        <v>326</v>
      </c>
      <c r="R79" s="26" t="s">
        <v>327</v>
      </c>
    </row>
    <row r="80" spans="10:18" ht="16.5" thickTop="1" thickBot="1" x14ac:dyDescent="0.3">
      <c r="J80" s="142" t="s">
        <v>321</v>
      </c>
      <c r="K80" s="128">
        <f>K77+K78+K79</f>
        <v>40822.537760000007</v>
      </c>
      <c r="M80" s="155" t="s">
        <v>222</v>
      </c>
      <c r="N80" s="156">
        <f>K21+N21</f>
        <v>15006.657061000007</v>
      </c>
      <c r="P80" s="26" t="s">
        <v>345</v>
      </c>
    </row>
    <row r="81" spans="10:16" ht="15.75" thickBot="1" x14ac:dyDescent="0.3"/>
    <row r="82" spans="10:16" ht="15.75" thickBot="1" x14ac:dyDescent="0.3">
      <c r="J82" s="280" t="s">
        <v>366</v>
      </c>
      <c r="K82" s="280"/>
      <c r="M82" s="285" t="s">
        <v>367</v>
      </c>
      <c r="N82" s="286"/>
    </row>
    <row r="83" spans="10:16" x14ac:dyDescent="0.25">
      <c r="J83" s="119" t="s">
        <v>323</v>
      </c>
      <c r="K83" s="122">
        <f>K77-K70</f>
        <v>15858.3014</v>
      </c>
      <c r="M83" s="153"/>
      <c r="N83" s="154"/>
    </row>
    <row r="84" spans="10:16" x14ac:dyDescent="0.25">
      <c r="J84" s="123" t="s">
        <v>324</v>
      </c>
      <c r="K84" s="124">
        <f>K78-K71</f>
        <v>0</v>
      </c>
      <c r="M84" s="153"/>
      <c r="N84" s="154"/>
    </row>
    <row r="85" spans="10:16" ht="15.75" thickBot="1" x14ac:dyDescent="0.3">
      <c r="J85" s="143" t="s">
        <v>325</v>
      </c>
      <c r="K85" s="144">
        <f>0-K72</f>
        <v>0</v>
      </c>
      <c r="M85" s="157"/>
      <c r="N85" s="158"/>
    </row>
    <row r="86" spans="10:16" ht="19.5" thickTop="1" x14ac:dyDescent="0.3">
      <c r="J86" s="178" t="str">
        <f>"Your Total Fed Tax " &amp;IF(K86&gt;0,"Return","Bill")</f>
        <v>Your Total Fed Tax Return</v>
      </c>
      <c r="K86" s="179">
        <f>K80-K73</f>
        <v>15858.3014</v>
      </c>
      <c r="M86" s="182" t="str">
        <f>"Your Total State Tax " &amp;IF(N86&gt;0,"Return","Bill")</f>
        <v>Your Total State Tax Return</v>
      </c>
      <c r="N86" s="183">
        <f>N80-N73</f>
        <v>5593.1945510000041</v>
      </c>
      <c r="P86" s="26" t="s">
        <v>346</v>
      </c>
    </row>
    <row r="87" spans="10:16" ht="19.5" thickBot="1" x14ac:dyDescent="0.35">
      <c r="J87" s="180" t="s">
        <v>430</v>
      </c>
      <c r="K87" s="181">
        <f>K86/24</f>
        <v>660.76255833333335</v>
      </c>
      <c r="M87" s="184" t="s">
        <v>430</v>
      </c>
      <c r="N87" s="185">
        <f>N86/24</f>
        <v>233.04977295833351</v>
      </c>
    </row>
    <row r="88" spans="10:16" x14ac:dyDescent="0.25">
      <c r="J88" s="30" t="s">
        <v>517</v>
      </c>
    </row>
    <row r="95" spans="10:16" ht="26.25" x14ac:dyDescent="0.4">
      <c r="J95" s="152" t="s">
        <v>331</v>
      </c>
    </row>
    <row r="99" spans="10:18" ht="31.5" x14ac:dyDescent="0.5">
      <c r="J99" s="98" t="s">
        <v>187</v>
      </c>
      <c r="O99" s="98" t="s">
        <v>190</v>
      </c>
    </row>
    <row r="101" spans="10:18" ht="15.75" thickBot="1" x14ac:dyDescent="0.3"/>
    <row r="102" spans="10:18" ht="15.75" thickBot="1" x14ac:dyDescent="0.3">
      <c r="J102" s="1" t="s">
        <v>177</v>
      </c>
      <c r="K102" s="108" t="str">
        <f>K3</f>
        <v>MARRIED</v>
      </c>
      <c r="L102" t="s">
        <v>214</v>
      </c>
      <c r="O102" s="1" t="s">
        <v>177</v>
      </c>
      <c r="P102" s="108" t="str">
        <f>Summary!K3</f>
        <v>MARRIED</v>
      </c>
      <c r="Q102" t="s">
        <v>214</v>
      </c>
    </row>
    <row r="103" spans="10:18" x14ac:dyDescent="0.25">
      <c r="J103" s="1" t="s">
        <v>178</v>
      </c>
      <c r="K103">
        <f>Tax_Year</f>
        <v>2018</v>
      </c>
      <c r="L103" t="s">
        <v>214</v>
      </c>
      <c r="O103" s="1" t="s">
        <v>178</v>
      </c>
      <c r="P103">
        <f>Tax_Year</f>
        <v>2018</v>
      </c>
      <c r="Q103" t="s">
        <v>214</v>
      </c>
    </row>
    <row r="105" spans="10:18" x14ac:dyDescent="0.25">
      <c r="J105" s="1" t="s">
        <v>185</v>
      </c>
      <c r="O105" s="1" t="s">
        <v>185</v>
      </c>
    </row>
    <row r="106" spans="10:18" ht="15.75" thickBot="1" x14ac:dyDescent="0.3">
      <c r="J106" s="17" t="s">
        <v>186</v>
      </c>
      <c r="K106" s="82" t="s">
        <v>173</v>
      </c>
      <c r="L106" s="82" t="s">
        <v>55</v>
      </c>
      <c r="M106" s="82" t="s">
        <v>102</v>
      </c>
      <c r="O106" s="17" t="s">
        <v>186</v>
      </c>
      <c r="P106" s="82" t="s">
        <v>173</v>
      </c>
      <c r="Q106" s="82" t="s">
        <v>55</v>
      </c>
      <c r="R106" s="82" t="s">
        <v>102</v>
      </c>
    </row>
    <row r="107" spans="10:18" x14ac:dyDescent="0.25">
      <c r="J107" s="86">
        <f t="shared" ref="J107:J112" si="2">K108+0.01</f>
        <v>600000.01</v>
      </c>
      <c r="K107" s="87">
        <f t="array" ref="K107">INDEX('Tax Brackets'!$A$7:$AA$13,(ROW()-ROW(K$107)+1),MATCH(1,($K$103='Tax Brackets'!$A$4:$AA$4)*($K$102='Tax Brackets'!$A$5:$AA$5)*(K$106='Tax Brackets'!$A$6:$AA$6),0))</f>
        <v>999999999</v>
      </c>
      <c r="L107" s="100">
        <f t="array" ref="L107">INDEX('Tax Brackets'!$A$7:$AA$13,(ROW()-ROW(L$107)+1),MATCH(1,($K$103='Tax Brackets'!$A$4:$AA$4)*($K$102='Tax Brackets'!$A$5:$AA$5)*(L$106='Tax Brackets'!$A$6:$AA$6),0))</f>
        <v>0.37</v>
      </c>
      <c r="M107" s="89">
        <f t="shared" ref="M107:M113" si="3">(K107-J107)*L107</f>
        <v>369777999.62629998</v>
      </c>
      <c r="O107" s="86">
        <f t="shared" ref="O107:O114" si="4">P108+0.01</f>
        <v>1145960.01</v>
      </c>
      <c r="P107" s="87">
        <f t="array" ref="P107">INDEX('Tax Brackets'!$A$25:$AA$33,(ROW()-ROW(P$107)+1),MATCH(1,($P$103='Tax Brackets'!$A$22:$AA$22)*($P$102='Tax Brackets'!$A$23:$AA$23)*(P$106='Tax Brackets'!$A$24:$AA$24),0))</f>
        <v>999999999</v>
      </c>
      <c r="Q107" s="100">
        <f t="array" ref="Q107">INDEX('Tax Brackets'!$A$25:$AA$33,(ROW()-ROW(Q$107)+1),MATCH(1,($P$103='Tax Brackets'!$A$22:$AA$22)*($P$102='Tax Brackets'!$A$23:$AA$23)*(Q$106='Tax Brackets'!$A$24:$AA$24),0))</f>
        <v>0.123</v>
      </c>
      <c r="R107" s="89">
        <f t="shared" ref="R107:R115" si="5">(P107-O107)*Q107</f>
        <v>122859046.79577</v>
      </c>
    </row>
    <row r="108" spans="10:18" x14ac:dyDescent="0.25">
      <c r="J108" s="90">
        <f t="shared" si="2"/>
        <v>400000.01</v>
      </c>
      <c r="K108" s="4">
        <f t="array" ref="K108">INDEX('Tax Brackets'!$A$7:$AA$13,(ROW()-ROW(K$107)+1),MATCH(1,($K$103='Tax Brackets'!$A$4:$AA$4)*($K$102='Tax Brackets'!$A$5:$AA$5)*(K$106='Tax Brackets'!$A$6:$AA$6),0))</f>
        <v>600000</v>
      </c>
      <c r="L108" s="10">
        <f t="array" ref="L108">INDEX('Tax Brackets'!$A$7:$AA$13,(ROW()-ROW(L$107)+1),MATCH(1,($K$103='Tax Brackets'!$A$4:$AA$4)*($K$102='Tax Brackets'!$A$5:$AA$5)*(L$106='Tax Brackets'!$A$6:$AA$6),0))</f>
        <v>0.35</v>
      </c>
      <c r="M108" s="91">
        <f t="shared" si="3"/>
        <v>69999.996499999994</v>
      </c>
      <c r="O108" s="90">
        <f t="shared" si="4"/>
        <v>687576.01</v>
      </c>
      <c r="P108" s="4">
        <f t="array" ref="P108">INDEX('Tax Brackets'!$A$25:$AA$33,(ROW()-ROW(P$107)+1),MATCH(1,($P$103='Tax Brackets'!$A$22:$AA$22)*($P$102='Tax Brackets'!$A$23:$AA$23)*(P$106='Tax Brackets'!$A$24:$AA$24),0))</f>
        <v>1145960</v>
      </c>
      <c r="Q108" s="10">
        <f t="array" ref="Q108">INDEX('Tax Brackets'!$A$25:$AA$33,(ROW()-ROW(Q$107)+1),MATCH(1,($P$103='Tax Brackets'!$A$22:$AA$22)*($P$102='Tax Brackets'!$A$23:$AA$23)*(Q$106='Tax Brackets'!$A$24:$AA$24),0))</f>
        <v>0.113</v>
      </c>
      <c r="R108" s="91">
        <f t="shared" si="5"/>
        <v>51797.390870000003</v>
      </c>
    </row>
    <row r="109" spans="10:18" x14ac:dyDescent="0.25">
      <c r="J109" s="90">
        <f t="shared" si="2"/>
        <v>315000.01</v>
      </c>
      <c r="K109" s="4">
        <f t="array" ref="K109">INDEX('Tax Brackets'!$A$7:$AA$13,(ROW()-ROW(K$107)+1),MATCH(1,($K$103='Tax Brackets'!$A$4:$AA$4)*($K$102='Tax Brackets'!$A$5:$AA$5)*(K$106='Tax Brackets'!$A$6:$AA$6),0))</f>
        <v>400000</v>
      </c>
      <c r="L109" s="10">
        <f t="array" ref="L109">INDEX('Tax Brackets'!$A$7:$AA$13,(ROW()-ROW(L$107)+1),MATCH(1,($K$103='Tax Brackets'!$A$4:$AA$4)*($K$102='Tax Brackets'!$A$5:$AA$5)*(L$106='Tax Brackets'!$A$6:$AA$6),0))</f>
        <v>0.32</v>
      </c>
      <c r="M109" s="91">
        <f t="shared" si="3"/>
        <v>27199.996799999997</v>
      </c>
      <c r="O109" s="90">
        <f t="shared" si="4"/>
        <v>572984.01</v>
      </c>
      <c r="P109" s="4">
        <f t="array" ref="P109">INDEX('Tax Brackets'!$A$25:$AA$33,(ROW()-ROW(P$107)+1),MATCH(1,($P$103='Tax Brackets'!$A$22:$AA$22)*($P$102='Tax Brackets'!$A$23:$AA$23)*(P$106='Tax Brackets'!$A$24:$AA$24),0))</f>
        <v>687576</v>
      </c>
      <c r="Q109" s="10">
        <f t="array" ref="Q109">INDEX('Tax Brackets'!$A$25:$AA$33,(ROW()-ROW(Q$107)+1),MATCH(1,($P$103='Tax Brackets'!$A$22:$AA$22)*($P$102='Tax Brackets'!$A$23:$AA$23)*(Q$106='Tax Brackets'!$A$24:$AA$24),0))</f>
        <v>0.10299999999999999</v>
      </c>
      <c r="R109" s="91">
        <f t="shared" si="5"/>
        <v>11802.974969999997</v>
      </c>
    </row>
    <row r="110" spans="10:18" x14ac:dyDescent="0.25">
      <c r="J110" s="90">
        <f t="shared" si="2"/>
        <v>165000.01</v>
      </c>
      <c r="K110" s="4">
        <f t="array" ref="K110">INDEX('Tax Brackets'!$A$7:$AA$13,(ROW()-ROW(K$107)+1),MATCH(1,($K$103='Tax Brackets'!$A$4:$AA$4)*($K$102='Tax Brackets'!$A$5:$AA$5)*(K$106='Tax Brackets'!$A$6:$AA$6),0))</f>
        <v>315000</v>
      </c>
      <c r="L110" s="10">
        <f t="array" ref="L110">INDEX('Tax Brackets'!$A$7:$AA$13,(ROW()-ROW(L$107)+1),MATCH(1,($K$103='Tax Brackets'!$A$4:$AA$4)*($K$102='Tax Brackets'!$A$5:$AA$5)*(L$106='Tax Brackets'!$A$6:$AA$6),0))</f>
        <v>0.24</v>
      </c>
      <c r="M110" s="91">
        <f t="shared" si="3"/>
        <v>35999.997599999995</v>
      </c>
      <c r="O110" s="90">
        <f t="shared" si="4"/>
        <v>112170.01</v>
      </c>
      <c r="P110" s="4">
        <f t="array" ref="P110">INDEX('Tax Brackets'!$A$25:$AA$33,(ROW()-ROW(P$107)+1),MATCH(1,($P$103='Tax Brackets'!$A$22:$AA$22)*($P$102='Tax Brackets'!$A$23:$AA$23)*(P$106='Tax Brackets'!$A$24:$AA$24),0))</f>
        <v>572984</v>
      </c>
      <c r="Q110" s="10">
        <f t="array" ref="Q110">INDEX('Tax Brackets'!$A$25:$AA$33,(ROW()-ROW(Q$107)+1),MATCH(1,($P$103='Tax Brackets'!$A$22:$AA$22)*($P$102='Tax Brackets'!$A$23:$AA$23)*(Q$106='Tax Brackets'!$A$24:$AA$24),0))</f>
        <v>9.2999999999999999E-2</v>
      </c>
      <c r="R110" s="91">
        <f t="shared" si="5"/>
        <v>42855.701069999996</v>
      </c>
    </row>
    <row r="111" spans="10:18" x14ac:dyDescent="0.25">
      <c r="J111" s="90">
        <f t="shared" si="2"/>
        <v>77400.009999999995</v>
      </c>
      <c r="K111" s="4">
        <f t="array" ref="K111">INDEX('Tax Brackets'!$A$7:$AA$13,(ROW()-ROW(K$107)+1),MATCH(1,($K$103='Tax Brackets'!$A$4:$AA$4)*($K$102='Tax Brackets'!$A$5:$AA$5)*(K$106='Tax Brackets'!$A$6:$AA$6),0))</f>
        <v>165000</v>
      </c>
      <c r="L111" s="10">
        <f t="array" ref="L111">INDEX('Tax Brackets'!$A$7:$AA$13,(ROW()-ROW(L$107)+1),MATCH(1,($K$103='Tax Brackets'!$A$4:$AA$4)*($K$102='Tax Brackets'!$A$5:$AA$5)*(L$106='Tax Brackets'!$A$6:$AA$6),0))</f>
        <v>0.22</v>
      </c>
      <c r="M111" s="91">
        <f t="shared" si="3"/>
        <v>19271.997800000001</v>
      </c>
      <c r="O111" s="90">
        <f t="shared" si="4"/>
        <v>88754.01</v>
      </c>
      <c r="P111" s="4">
        <f t="array" ref="P111">INDEX('Tax Brackets'!$A$25:$AA$33,(ROW()-ROW(P$107)+1),MATCH(1,($P$103='Tax Brackets'!$A$22:$AA$22)*($P$102='Tax Brackets'!$A$23:$AA$23)*(P$106='Tax Brackets'!$A$24:$AA$24),0))</f>
        <v>112170</v>
      </c>
      <c r="Q111" s="10">
        <f t="array" ref="Q111">INDEX('Tax Brackets'!$A$25:$AA$33,(ROW()-ROW(Q$107)+1),MATCH(1,($P$103='Tax Brackets'!$A$22:$AA$22)*($P$102='Tax Brackets'!$A$23:$AA$23)*(Q$106='Tax Brackets'!$A$24:$AA$24),0))</f>
        <v>0.08</v>
      </c>
      <c r="R111" s="91">
        <f t="shared" si="5"/>
        <v>1873.2792000000004</v>
      </c>
    </row>
    <row r="112" spans="10:18" x14ac:dyDescent="0.25">
      <c r="J112" s="90">
        <f t="shared" si="2"/>
        <v>19050.009999999998</v>
      </c>
      <c r="K112" s="4">
        <f t="array" ref="K112">INDEX('Tax Brackets'!$A$7:$AA$13,(ROW()-ROW(K$107)+1),MATCH(1,($K$103='Tax Brackets'!$A$4:$AA$4)*($K$102='Tax Brackets'!$A$5:$AA$5)*(K$106='Tax Brackets'!$A$6:$AA$6),0))</f>
        <v>77400</v>
      </c>
      <c r="L112" s="10">
        <f t="array" ref="L112">INDEX('Tax Brackets'!$A$7:$AA$13,(ROW()-ROW(L$107)+1),MATCH(1,($K$103='Tax Brackets'!$A$4:$AA$4)*($K$102='Tax Brackets'!$A$5:$AA$5)*(L$106='Tax Brackets'!$A$6:$AA$6),0))</f>
        <v>0.12</v>
      </c>
      <c r="M112" s="91">
        <f t="shared" si="3"/>
        <v>7001.9988000000003</v>
      </c>
      <c r="O112" s="90">
        <f t="shared" si="4"/>
        <v>63938.01</v>
      </c>
      <c r="P112" s="4">
        <f t="array" ref="P112">INDEX('Tax Brackets'!$A$25:$AA$33,(ROW()-ROW(P$107)+1),MATCH(1,($P$103='Tax Brackets'!$A$22:$AA$22)*($P$102='Tax Brackets'!$A$23:$AA$23)*(P$106='Tax Brackets'!$A$24:$AA$24),0))</f>
        <v>88754</v>
      </c>
      <c r="Q112" s="10">
        <f t="array" ref="Q112">INDEX('Tax Brackets'!$A$25:$AA$33,(ROW()-ROW(Q$107)+1),MATCH(1,($P$103='Tax Brackets'!$A$22:$AA$22)*($P$102='Tax Brackets'!$A$23:$AA$23)*(Q$106='Tax Brackets'!$A$24:$AA$24),0))</f>
        <v>0.06</v>
      </c>
      <c r="R112" s="91">
        <f t="shared" si="5"/>
        <v>1488.9593999999997</v>
      </c>
    </row>
    <row r="113" spans="10:18" ht="15.75" thickBot="1" x14ac:dyDescent="0.3">
      <c r="J113" s="92">
        <v>0</v>
      </c>
      <c r="K113" s="93">
        <f t="array" ref="K113">INDEX('Tax Brackets'!$A$7:$AA$13,(ROW()-ROW(K$107)+1),MATCH(1,($K$103='Tax Brackets'!$A$4:$AA$4)*($K$102='Tax Brackets'!$A$5:$AA$5)*(K$106='Tax Brackets'!$A$6:$AA$6),0))</f>
        <v>19050</v>
      </c>
      <c r="L113" s="101">
        <f t="array" ref="L113">INDEX('Tax Brackets'!$A$7:$AA$13,(ROW()-ROW(L$107)+1),MATCH(1,($K$103='Tax Brackets'!$A$4:$AA$4)*($K$102='Tax Brackets'!$A$5:$AA$5)*(L$106='Tax Brackets'!$A$6:$AA$6),0))</f>
        <v>0.1</v>
      </c>
      <c r="M113" s="95">
        <f t="shared" si="3"/>
        <v>1905</v>
      </c>
      <c r="N113" s="16"/>
      <c r="O113" s="90">
        <f t="shared" si="4"/>
        <v>40510.01</v>
      </c>
      <c r="P113" s="4">
        <f t="array" ref="P113">INDEX('Tax Brackets'!$A$25:$AA$33,(ROW()-ROW(P$107)+1),MATCH(1,($P$103='Tax Brackets'!$A$22:$AA$22)*($P$102='Tax Brackets'!$A$23:$AA$23)*(P$106='Tax Brackets'!$A$24:$AA$24),0))</f>
        <v>63938</v>
      </c>
      <c r="Q113" s="10">
        <f t="array" ref="Q113">INDEX('Tax Brackets'!$A$25:$AA$33,(ROW()-ROW(Q$107)+1),MATCH(1,($P$103='Tax Brackets'!$A$22:$AA$22)*($P$102='Tax Brackets'!$A$23:$AA$23)*(Q$106='Tax Brackets'!$A$24:$AA$24),0))</f>
        <v>0.04</v>
      </c>
      <c r="R113" s="91">
        <f t="shared" si="5"/>
        <v>937.11959999999999</v>
      </c>
    </row>
    <row r="114" spans="10:18" x14ac:dyDescent="0.25">
      <c r="N114" s="16"/>
      <c r="O114" s="90">
        <f t="shared" si="4"/>
        <v>17088.009999999998</v>
      </c>
      <c r="P114" s="4">
        <f t="array" ref="P114">INDEX('Tax Brackets'!$A$25:$AA$33,(ROW()-ROW(P$107)+1),MATCH(1,($P$103='Tax Brackets'!$A$22:$AA$22)*($P$102='Tax Brackets'!$A$23:$AA$23)*(P$106='Tax Brackets'!$A$24:$AA$24),0))</f>
        <v>40510</v>
      </c>
      <c r="Q114" s="10">
        <f t="array" ref="Q114">INDEX('Tax Brackets'!$A$25:$AA$33,(ROW()-ROW(Q$107)+1),MATCH(1,($P$103='Tax Brackets'!$A$22:$AA$22)*($P$102='Tax Brackets'!$A$23:$AA$23)*(Q$106='Tax Brackets'!$A$24:$AA$24),0))</f>
        <v>0.02</v>
      </c>
      <c r="R114" s="91">
        <f t="shared" si="5"/>
        <v>468.43980000000005</v>
      </c>
    </row>
    <row r="115" spans="10:18" ht="15.75" thickBot="1" x14ac:dyDescent="0.3">
      <c r="J115" s="15" t="s">
        <v>203</v>
      </c>
      <c r="K115" s="4">
        <f t="array" ref="K115">INDEX('Tax Brackets'!$A$15:$AA$15,,MATCH(1,(K103='Tax Brackets'!$A$4:$AA$4)*(K102='Tax Brackets'!$A$5:$AA$5),0))</f>
        <v>24000</v>
      </c>
      <c r="N115" s="16"/>
      <c r="O115" s="92">
        <v>0</v>
      </c>
      <c r="P115" s="93">
        <f t="array" ref="P115">INDEX('Tax Brackets'!$A$25:$AA$33,(ROW()-ROW(P$107)+1),MATCH(1,($P$103='Tax Brackets'!$A$22:$AA$22)*($P$102='Tax Brackets'!$A$23:$AA$23)*(P$106='Tax Brackets'!$A$24:$AA$24),0))</f>
        <v>17088</v>
      </c>
      <c r="Q115" s="101">
        <f t="array" ref="Q115">INDEX('Tax Brackets'!$A$25:$AA$33,(ROW()-ROW(Q$107)+1),MATCH(1,($P$103='Tax Brackets'!$A$22:$AA$22)*($P$102='Tax Brackets'!$A$23:$AA$23)*(Q$106='Tax Brackets'!$A$24:$AA$24),0))</f>
        <v>0.01</v>
      </c>
      <c r="R115" s="95">
        <f t="shared" si="5"/>
        <v>170.88</v>
      </c>
    </row>
    <row r="117" spans="10:18" x14ac:dyDescent="0.25">
      <c r="O117" s="15" t="s">
        <v>204</v>
      </c>
      <c r="P117" s="4">
        <f t="array" ref="P117">INDEX('Tax Brackets'!$A$35:$AA$35,,MATCH(1,(P103='Tax Brackets'!$A$22:$AA$22)*(P102='Tax Brackets'!$A$23:$AA$23),0))</f>
        <v>8802</v>
      </c>
    </row>
    <row r="118" spans="10:18" x14ac:dyDescent="0.25">
      <c r="N118" s="16"/>
    </row>
    <row r="120" spans="10:18" ht="15.75" thickBot="1" x14ac:dyDescent="0.3">
      <c r="J120" s="1" t="s">
        <v>288</v>
      </c>
      <c r="O120" s="1" t="s">
        <v>412</v>
      </c>
    </row>
    <row r="121" spans="10:18" x14ac:dyDescent="0.25">
      <c r="J121" s="150" t="s">
        <v>291</v>
      </c>
      <c r="K121" s="120"/>
      <c r="L121" s="121"/>
      <c r="M121" s="122">
        <f>K63</f>
        <v>155518.08000000002</v>
      </c>
      <c r="O121" s="20" t="s">
        <v>413</v>
      </c>
      <c r="P121" s="120" t="s">
        <v>404</v>
      </c>
      <c r="Q121" s="120"/>
      <c r="R121" s="122">
        <f>SUM(K53:K55)</f>
        <v>0</v>
      </c>
    </row>
    <row r="122" spans="10:18" x14ac:dyDescent="0.25">
      <c r="J122" s="151" t="s">
        <v>298</v>
      </c>
      <c r="L122" s="114" t="s">
        <v>244</v>
      </c>
      <c r="M122" s="124">
        <f>K45</f>
        <v>0</v>
      </c>
      <c r="O122" s="21" t="s">
        <v>426</v>
      </c>
      <c r="P122" t="s">
        <v>428</v>
      </c>
      <c r="R122" s="124">
        <f>R121</f>
        <v>0</v>
      </c>
    </row>
    <row r="123" spans="10:18" x14ac:dyDescent="0.25">
      <c r="J123" s="151" t="s">
        <v>254</v>
      </c>
      <c r="M123" s="124">
        <f>K46</f>
        <v>0</v>
      </c>
      <c r="O123" s="206" t="s">
        <v>414</v>
      </c>
      <c r="P123" s="205" t="s">
        <v>425</v>
      </c>
      <c r="Q123" s="205"/>
      <c r="R123" s="207">
        <f>R122*0.8</f>
        <v>0</v>
      </c>
    </row>
    <row r="124" spans="10:18" x14ac:dyDescent="0.25">
      <c r="J124" s="151" t="s">
        <v>255</v>
      </c>
      <c r="M124" s="124">
        <f>M123+K44</f>
        <v>0</v>
      </c>
      <c r="O124" s="21" t="s">
        <v>415</v>
      </c>
      <c r="P124" t="s">
        <v>422</v>
      </c>
      <c r="R124" s="126">
        <f>N60</f>
        <v>179518.08000000002</v>
      </c>
    </row>
    <row r="125" spans="10:18" x14ac:dyDescent="0.25">
      <c r="J125" s="151" t="s">
        <v>256</v>
      </c>
      <c r="M125" s="124">
        <f>MIN(M124,M123)</f>
        <v>0</v>
      </c>
      <c r="O125" s="21" t="s">
        <v>416</v>
      </c>
      <c r="P125" t="s">
        <v>421</v>
      </c>
      <c r="R125" s="208">
        <f>'Tax Laws'!C40</f>
        <v>389013</v>
      </c>
    </row>
    <row r="126" spans="10:18" x14ac:dyDescent="0.25">
      <c r="J126" s="151" t="s">
        <v>262</v>
      </c>
      <c r="M126" s="124">
        <f>M125+M122</f>
        <v>0</v>
      </c>
      <c r="O126" s="21" t="s">
        <v>417</v>
      </c>
      <c r="P126" t="s">
        <v>423</v>
      </c>
      <c r="R126" s="124">
        <f>MAX(R124-R125,0)</f>
        <v>0</v>
      </c>
    </row>
    <row r="127" spans="10:18" x14ac:dyDescent="0.25">
      <c r="J127" s="151" t="s">
        <v>257</v>
      </c>
      <c r="L127" t="s">
        <v>304</v>
      </c>
      <c r="M127" s="124">
        <f>MAX(M121-M126,0)</f>
        <v>155518.08000000002</v>
      </c>
      <c r="O127" s="206" t="s">
        <v>418</v>
      </c>
      <c r="P127" s="205" t="s">
        <v>424</v>
      </c>
      <c r="Q127" s="205"/>
      <c r="R127" s="195">
        <f>R126*0.06</f>
        <v>0</v>
      </c>
    </row>
    <row r="128" spans="10:18" x14ac:dyDescent="0.25">
      <c r="J128" s="151" t="s">
        <v>258</v>
      </c>
      <c r="M128" s="126">
        <f>'Tax Laws'!C15</f>
        <v>77200</v>
      </c>
      <c r="O128" s="21" t="s">
        <v>419</v>
      </c>
      <c r="P128" t="s">
        <v>427</v>
      </c>
      <c r="R128" s="124">
        <f>MIN(R127,R123)</f>
        <v>0</v>
      </c>
    </row>
    <row r="129" spans="10:18" ht="15.75" thickBot="1" x14ac:dyDescent="0.3">
      <c r="J129" s="151" t="s">
        <v>259</v>
      </c>
      <c r="M129" s="126">
        <f>MIN(M128,M121)</f>
        <v>77200</v>
      </c>
      <c r="O129" s="22" t="s">
        <v>420</v>
      </c>
      <c r="P129" s="127" t="s">
        <v>429</v>
      </c>
      <c r="Q129" s="127"/>
      <c r="R129" s="128">
        <f>IF(R126&lt;=0,R122,R122-R128)</f>
        <v>0</v>
      </c>
    </row>
    <row r="130" spans="10:18" x14ac:dyDescent="0.25">
      <c r="J130" s="151" t="s">
        <v>260</v>
      </c>
      <c r="M130" s="126">
        <f>MIN(M129,M127)</f>
        <v>77200</v>
      </c>
    </row>
    <row r="131" spans="10:18" x14ac:dyDescent="0.25">
      <c r="J131" s="151" t="s">
        <v>264</v>
      </c>
      <c r="L131" t="s">
        <v>261</v>
      </c>
      <c r="M131" s="126">
        <f>M129-M130</f>
        <v>0</v>
      </c>
    </row>
    <row r="132" spans="10:18" x14ac:dyDescent="0.25">
      <c r="J132" s="151" t="s">
        <v>285</v>
      </c>
      <c r="L132" t="s">
        <v>299</v>
      </c>
      <c r="M132" s="126">
        <f>M131*'Tax Laws'!C14</f>
        <v>0</v>
      </c>
    </row>
    <row r="133" spans="10:18" x14ac:dyDescent="0.25">
      <c r="J133" s="151" t="s">
        <v>263</v>
      </c>
      <c r="M133" s="124">
        <f>MIN(M126,M121)</f>
        <v>0</v>
      </c>
    </row>
    <row r="134" spans="10:18" x14ac:dyDescent="0.25">
      <c r="J134" s="151" t="s">
        <v>265</v>
      </c>
      <c r="M134" s="126">
        <f>M131</f>
        <v>0</v>
      </c>
    </row>
    <row r="135" spans="10:18" x14ac:dyDescent="0.25">
      <c r="J135" s="151" t="s">
        <v>266</v>
      </c>
      <c r="M135" s="124">
        <f>M133-M134</f>
        <v>0</v>
      </c>
    </row>
    <row r="136" spans="10:18" x14ac:dyDescent="0.25">
      <c r="J136" s="151" t="s">
        <v>267</v>
      </c>
      <c r="M136" s="125">
        <f>'Tax Laws'!C17</f>
        <v>479000</v>
      </c>
    </row>
    <row r="137" spans="10:18" x14ac:dyDescent="0.25">
      <c r="J137" s="151" t="s">
        <v>268</v>
      </c>
      <c r="M137" s="124">
        <f>MIN(M136,M121)</f>
        <v>155518.08000000002</v>
      </c>
      <c r="N137" s="113"/>
    </row>
    <row r="138" spans="10:18" x14ac:dyDescent="0.25">
      <c r="J138" s="151" t="s">
        <v>269</v>
      </c>
      <c r="M138" s="124">
        <f>M127+M131</f>
        <v>155518.08000000002</v>
      </c>
      <c r="N138" s="113"/>
    </row>
    <row r="139" spans="10:18" x14ac:dyDescent="0.25">
      <c r="J139" s="151" t="s">
        <v>270</v>
      </c>
      <c r="M139" s="124">
        <f>MAX(M137-M138,0)</f>
        <v>0</v>
      </c>
      <c r="N139" s="113"/>
    </row>
    <row r="140" spans="10:18" x14ac:dyDescent="0.25">
      <c r="J140" s="151" t="s">
        <v>271</v>
      </c>
      <c r="L140" t="s">
        <v>301</v>
      </c>
      <c r="M140" s="124">
        <f>MIN(M139,M135)</f>
        <v>0</v>
      </c>
      <c r="N140" s="113"/>
    </row>
    <row r="141" spans="10:18" x14ac:dyDescent="0.25">
      <c r="J141" s="151" t="s">
        <v>272</v>
      </c>
      <c r="L141" t="s">
        <v>300</v>
      </c>
      <c r="M141" s="124">
        <f>M140*'Tax Laws'!C16</f>
        <v>0</v>
      </c>
      <c r="N141" s="113"/>
    </row>
    <row r="142" spans="10:18" x14ac:dyDescent="0.25">
      <c r="J142" s="151" t="s">
        <v>273</v>
      </c>
      <c r="M142" s="124">
        <f>M140+M131</f>
        <v>0</v>
      </c>
      <c r="N142" s="113"/>
    </row>
    <row r="143" spans="10:18" x14ac:dyDescent="0.25">
      <c r="J143" s="151" t="s">
        <v>274</v>
      </c>
      <c r="L143" t="s">
        <v>302</v>
      </c>
      <c r="M143" s="124">
        <f>M133-M142</f>
        <v>0</v>
      </c>
    </row>
    <row r="144" spans="10:18" x14ac:dyDescent="0.25">
      <c r="J144" s="151" t="s">
        <v>275</v>
      </c>
      <c r="L144" t="s">
        <v>303</v>
      </c>
      <c r="M144" s="124">
        <f>M143*'Tax Laws'!C18</f>
        <v>0</v>
      </c>
    </row>
    <row r="145" spans="10:15" x14ac:dyDescent="0.25">
      <c r="J145" s="151" t="s">
        <v>276</v>
      </c>
      <c r="L145" t="s">
        <v>286</v>
      </c>
      <c r="M145" s="126">
        <f>SUMIFS($M$107:$M$113,$K$107:$K$113,"&lt;"&amp;M127)+(M127-_xlfn.MAXIFS($J$107:$J$113,$J$107:$J$113,"&lt;"&amp;M127))*(_xlfn.MAXIFS($L$107:$L$113,$J$107:$J$113,"&lt;"&amp;M127))</f>
        <v>26092.974200000008</v>
      </c>
    </row>
    <row r="146" spans="10:15" x14ac:dyDescent="0.25">
      <c r="J146" s="151" t="s">
        <v>278</v>
      </c>
      <c r="M146" s="124">
        <f>M132+M141+M144+M145</f>
        <v>26092.974200000008</v>
      </c>
    </row>
    <row r="147" spans="10:15" x14ac:dyDescent="0.25">
      <c r="J147" s="151" t="s">
        <v>277</v>
      </c>
      <c r="M147" s="126">
        <f>SUMIFS($M$107:$M$113,$K$107:$K$113,"&lt;"&amp;M121)+(M121-_xlfn.MAXIFS($J$107:$J$113,$J$107:$J$113,"&lt;"&amp;M121))*(_xlfn.MAXIFS($L$107:$L$113,$J$107:$J$113,"&lt;"&amp;M121))</f>
        <v>26092.974200000008</v>
      </c>
    </row>
    <row r="148" spans="10:15" x14ac:dyDescent="0.25">
      <c r="J148" s="151" t="s">
        <v>279</v>
      </c>
      <c r="L148" s="1" t="s">
        <v>289</v>
      </c>
      <c r="M148" s="129">
        <f>MIN(M146,M147)</f>
        <v>26092.974200000008</v>
      </c>
    </row>
    <row r="149" spans="10:15" x14ac:dyDescent="0.25">
      <c r="J149" s="123"/>
      <c r="L149" t="s">
        <v>305</v>
      </c>
      <c r="M149" s="130">
        <f>IFERROR((M144+M141+M132)/M126,0)</f>
        <v>0</v>
      </c>
      <c r="O149" s="27" t="s">
        <v>397</v>
      </c>
    </row>
    <row r="150" spans="10:15" ht="15.75" thickBot="1" x14ac:dyDescent="0.3">
      <c r="J150" s="22"/>
      <c r="K150" s="127"/>
      <c r="L150" s="127" t="s">
        <v>287</v>
      </c>
      <c r="M150" s="131">
        <f>M147-M148</f>
        <v>0</v>
      </c>
    </row>
    <row r="153" spans="10:15" ht="15.75" thickBot="1" x14ac:dyDescent="0.3">
      <c r="J153" s="1" t="s">
        <v>358</v>
      </c>
    </row>
    <row r="154" spans="10:15" x14ac:dyDescent="0.25">
      <c r="J154" s="150" t="s">
        <v>348</v>
      </c>
      <c r="K154" s="120"/>
      <c r="L154" s="120" t="s">
        <v>364</v>
      </c>
      <c r="M154" s="122">
        <f>K63</f>
        <v>155518.08000000002</v>
      </c>
    </row>
    <row r="155" spans="10:15" x14ac:dyDescent="0.25">
      <c r="J155" s="151" t="s">
        <v>352</v>
      </c>
      <c r="L155" t="s">
        <v>349</v>
      </c>
      <c r="M155" s="141">
        <v>10000</v>
      </c>
    </row>
    <row r="156" spans="10:15" x14ac:dyDescent="0.25">
      <c r="J156" s="151" t="s">
        <v>352</v>
      </c>
      <c r="L156" t="s">
        <v>350</v>
      </c>
      <c r="M156" s="124">
        <f>K51</f>
        <v>24000</v>
      </c>
    </row>
    <row r="157" spans="10:15" x14ac:dyDescent="0.25">
      <c r="J157" s="151" t="s">
        <v>351</v>
      </c>
      <c r="L157" t="s">
        <v>363</v>
      </c>
      <c r="M157" s="124">
        <f>M154+IF(K56&gt;K51,M155,M156)</f>
        <v>179518.08000000002</v>
      </c>
      <c r="O157" s="16"/>
    </row>
    <row r="158" spans="10:15" x14ac:dyDescent="0.25">
      <c r="J158" s="151" t="s">
        <v>353</v>
      </c>
      <c r="L158" t="s">
        <v>369</v>
      </c>
      <c r="M158" s="3">
        <v>109400</v>
      </c>
    </row>
    <row r="159" spans="10:15" x14ac:dyDescent="0.25">
      <c r="J159" s="151" t="s">
        <v>354</v>
      </c>
      <c r="L159" t="s">
        <v>362</v>
      </c>
      <c r="M159" s="124">
        <f>M157-M158</f>
        <v>70118.080000000016</v>
      </c>
    </row>
    <row r="160" spans="10:15" x14ac:dyDescent="0.25">
      <c r="J160" s="151" t="s">
        <v>356</v>
      </c>
      <c r="L160" t="s">
        <v>359</v>
      </c>
      <c r="M160" s="124">
        <f>M159*0.28-3822</f>
        <v>15811.062400000006</v>
      </c>
    </row>
    <row r="161" spans="10:18" x14ac:dyDescent="0.25">
      <c r="J161" s="151" t="s">
        <v>355</v>
      </c>
      <c r="L161" t="s">
        <v>360</v>
      </c>
      <c r="M161" s="124">
        <f>K66</f>
        <v>26092.974200000008</v>
      </c>
    </row>
    <row r="162" spans="10:18" ht="15.75" thickBot="1" x14ac:dyDescent="0.3">
      <c r="J162" s="171" t="s">
        <v>357</v>
      </c>
      <c r="K162" s="168"/>
      <c r="L162" s="169" t="s">
        <v>361</v>
      </c>
      <c r="M162" s="170">
        <f>M160-M161</f>
        <v>-10281.911800000002</v>
      </c>
      <c r="O162" s="27" t="s">
        <v>396</v>
      </c>
    </row>
    <row r="163" spans="10:18" ht="16.5" thickTop="1" thickBot="1" x14ac:dyDescent="0.3">
      <c r="J163" s="172" t="s">
        <v>357</v>
      </c>
      <c r="K163" s="127"/>
      <c r="L163" s="193" t="s">
        <v>365</v>
      </c>
      <c r="M163" s="194">
        <f>IF(M162&gt;0,M162,0)</f>
        <v>0</v>
      </c>
    </row>
    <row r="166" spans="10:18" ht="15.75" thickBot="1" x14ac:dyDescent="0.3">
      <c r="J166" s="1" t="s">
        <v>454</v>
      </c>
      <c r="O166" s="1" t="s">
        <v>489</v>
      </c>
    </row>
    <row r="167" spans="10:18" x14ac:dyDescent="0.25">
      <c r="J167" s="150" t="s">
        <v>438</v>
      </c>
      <c r="K167" s="120"/>
      <c r="L167" s="120" t="s">
        <v>437</v>
      </c>
      <c r="M167" s="218">
        <f>K67*'Tax Laws'!C19</f>
        <v>4000</v>
      </c>
      <c r="O167" s="20" t="s">
        <v>455</v>
      </c>
      <c r="P167" s="120" t="s">
        <v>422</v>
      </c>
      <c r="Q167" s="120"/>
      <c r="R167" s="122">
        <f>N60</f>
        <v>179518.08000000002</v>
      </c>
    </row>
    <row r="168" spans="10:18" x14ac:dyDescent="0.25">
      <c r="J168" s="151" t="s">
        <v>439</v>
      </c>
      <c r="L168" t="s">
        <v>440</v>
      </c>
      <c r="M168" s="124">
        <f>K60</f>
        <v>179518.08000000002</v>
      </c>
      <c r="O168" s="21" t="s">
        <v>456</v>
      </c>
      <c r="P168" t="s">
        <v>463</v>
      </c>
      <c r="R168" s="126">
        <f>'Tax Laws'!C41</f>
        <v>389013</v>
      </c>
    </row>
    <row r="169" spans="10:18" x14ac:dyDescent="0.25">
      <c r="J169" s="151" t="s">
        <v>442</v>
      </c>
      <c r="L169" t="s">
        <v>441</v>
      </c>
      <c r="M169" s="126">
        <f>'Tax Laws'!C20</f>
        <v>400000</v>
      </c>
      <c r="O169" s="21" t="s">
        <v>457</v>
      </c>
      <c r="P169" t="s">
        <v>462</v>
      </c>
      <c r="R169" s="124">
        <f>R167-R168</f>
        <v>-209494.91999999998</v>
      </c>
    </row>
    <row r="170" spans="10:18" x14ac:dyDescent="0.25">
      <c r="J170" s="151" t="s">
        <v>443</v>
      </c>
      <c r="L170" t="s">
        <v>445</v>
      </c>
      <c r="M170" s="124">
        <f>MAX(ROUNDUP(M168-M169,-3),0)</f>
        <v>0</v>
      </c>
      <c r="O170" s="21" t="s">
        <v>458</v>
      </c>
      <c r="P170" t="s">
        <v>461</v>
      </c>
      <c r="R170" s="226">
        <f>ROUNDUP(R169/'Tax Laws'!C42,0)</f>
        <v>-84</v>
      </c>
    </row>
    <row r="171" spans="10:18" x14ac:dyDescent="0.25">
      <c r="J171" s="221" t="s">
        <v>444</v>
      </c>
      <c r="K171" s="205"/>
      <c r="L171" s="205" t="s">
        <v>446</v>
      </c>
      <c r="M171" s="222">
        <f>M170*'Tax Laws'!C21</f>
        <v>0</v>
      </c>
      <c r="O171" s="206" t="s">
        <v>459</v>
      </c>
      <c r="P171" s="205" t="s">
        <v>460</v>
      </c>
      <c r="Q171" s="205"/>
      <c r="R171" s="219">
        <f>R170*'Tax Laws'!C43</f>
        <v>-504</v>
      </c>
    </row>
    <row r="172" spans="10:18" ht="15.75" thickBot="1" x14ac:dyDescent="0.3">
      <c r="J172" s="172" t="s">
        <v>447</v>
      </c>
      <c r="K172" s="127"/>
      <c r="L172" s="220" t="s">
        <v>448</v>
      </c>
      <c r="M172" s="128">
        <f>IF(M167&gt;M171,M167-M171,0)</f>
        <v>4000</v>
      </c>
      <c r="O172" s="21" t="s">
        <v>469</v>
      </c>
      <c r="P172" t="s">
        <v>468</v>
      </c>
      <c r="R172" s="134">
        <f>'Tax Laws'!C45</f>
        <v>2</v>
      </c>
    </row>
    <row r="173" spans="10:18" x14ac:dyDescent="0.25">
      <c r="O173" s="21" t="s">
        <v>471</v>
      </c>
      <c r="P173" t="s">
        <v>470</v>
      </c>
      <c r="R173" s="226">
        <f>R172*R171</f>
        <v>-1008</v>
      </c>
    </row>
    <row r="174" spans="10:18" ht="15.75" thickBot="1" x14ac:dyDescent="0.3">
      <c r="J174" s="1" t="s">
        <v>494</v>
      </c>
      <c r="O174" s="21" t="s">
        <v>473</v>
      </c>
      <c r="P174" t="s">
        <v>472</v>
      </c>
      <c r="R174" s="91">
        <f>'Tax Laws'!C45*'Tax Laws'!C46</f>
        <v>236</v>
      </c>
    </row>
    <row r="175" spans="10:18" x14ac:dyDescent="0.25">
      <c r="J175" s="150" t="s">
        <v>512</v>
      </c>
      <c r="K175" s="120"/>
      <c r="L175" s="120" t="s">
        <v>515</v>
      </c>
      <c r="M175" s="230">
        <f>(K67+'Tax Laws'!C25)</f>
        <v>2</v>
      </c>
      <c r="O175" s="206" t="s">
        <v>475</v>
      </c>
      <c r="P175" s="205" t="s">
        <v>474</v>
      </c>
      <c r="Q175" s="205"/>
      <c r="R175" s="219">
        <f>MAX(R174-R173,0)</f>
        <v>1244</v>
      </c>
    </row>
    <row r="176" spans="10:18" x14ac:dyDescent="0.25">
      <c r="J176" s="151" t="s">
        <v>495</v>
      </c>
      <c r="L176" t="s">
        <v>513</v>
      </c>
      <c r="M176" s="137" t="b">
        <f>IF(M178&gt;M179,TRUE,FALSE)</f>
        <v>1</v>
      </c>
      <c r="O176" s="21" t="s">
        <v>479</v>
      </c>
      <c r="P176" t="s">
        <v>476</v>
      </c>
      <c r="R176" s="227">
        <f>N67</f>
        <v>2</v>
      </c>
    </row>
    <row r="177" spans="10:18" x14ac:dyDescent="0.25">
      <c r="J177" s="151" t="s">
        <v>499</v>
      </c>
      <c r="L177" t="s">
        <v>511</v>
      </c>
      <c r="M177" s="129">
        <f>M175*'Tax Laws'!C28</f>
        <v>0</v>
      </c>
      <c r="O177" s="21" t="s">
        <v>481</v>
      </c>
      <c r="P177" t="s">
        <v>480</v>
      </c>
      <c r="R177" s="91">
        <f>R176*R171</f>
        <v>-1008</v>
      </c>
    </row>
    <row r="178" spans="10:18" x14ac:dyDescent="0.25">
      <c r="J178" s="151" t="s">
        <v>500</v>
      </c>
      <c r="L178" t="s">
        <v>422</v>
      </c>
      <c r="M178" s="124">
        <f>K60</f>
        <v>179518.08000000002</v>
      </c>
      <c r="O178" s="21" t="s">
        <v>483</v>
      </c>
      <c r="P178" t="s">
        <v>482</v>
      </c>
      <c r="R178" s="91">
        <f>R176*'Tax Laws'!C44</f>
        <v>734</v>
      </c>
    </row>
    <row r="179" spans="10:18" x14ac:dyDescent="0.25">
      <c r="J179" s="151" t="s">
        <v>501</v>
      </c>
      <c r="L179" t="s">
        <v>498</v>
      </c>
      <c r="M179" s="126">
        <f>'Tax Laws'!C26</f>
        <v>0</v>
      </c>
      <c r="O179" s="21" t="s">
        <v>484</v>
      </c>
      <c r="P179" t="s">
        <v>487</v>
      </c>
      <c r="R179" s="226">
        <f>MAX(R178-R177,0)</f>
        <v>1742</v>
      </c>
    </row>
    <row r="180" spans="10:18" x14ac:dyDescent="0.25">
      <c r="J180" s="151" t="s">
        <v>503</v>
      </c>
      <c r="L180" t="s">
        <v>502</v>
      </c>
      <c r="M180" s="124">
        <f>IF(M178-M179&gt;'Tax Laws'!C27,0,M178-M179)</f>
        <v>0</v>
      </c>
      <c r="O180" s="21" t="s">
        <v>485</v>
      </c>
      <c r="P180" t="s">
        <v>486</v>
      </c>
      <c r="R180" s="226">
        <f>R179+R175</f>
        <v>2986</v>
      </c>
    </row>
    <row r="181" spans="10:18" ht="15.75" thickBot="1" x14ac:dyDescent="0.3">
      <c r="J181" s="151" t="s">
        <v>506</v>
      </c>
      <c r="L181" t="s">
        <v>504</v>
      </c>
      <c r="M181" s="124">
        <f>ROUNDUP(M180/2500,0)</f>
        <v>0</v>
      </c>
      <c r="O181" s="229" t="s">
        <v>485</v>
      </c>
      <c r="P181" s="220" t="s">
        <v>488</v>
      </c>
      <c r="Q181" s="220"/>
      <c r="R181" s="228">
        <f>IF(R167&gt;R168,R180,R178+R174)</f>
        <v>970</v>
      </c>
    </row>
    <row r="182" spans="10:18" x14ac:dyDescent="0.25">
      <c r="J182" s="151" t="s">
        <v>507</v>
      </c>
      <c r="L182" t="s">
        <v>505</v>
      </c>
      <c r="M182" s="226">
        <f>M181*0.02</f>
        <v>0</v>
      </c>
    </row>
    <row r="183" spans="10:18" x14ac:dyDescent="0.25">
      <c r="J183" s="221" t="s">
        <v>508</v>
      </c>
      <c r="K183" s="205"/>
      <c r="L183" s="205" t="s">
        <v>510</v>
      </c>
      <c r="M183" s="233">
        <f>M182*M177</f>
        <v>0</v>
      </c>
    </row>
    <row r="184" spans="10:18" ht="15.75" thickBot="1" x14ac:dyDescent="0.3">
      <c r="J184" s="172" t="s">
        <v>509</v>
      </c>
      <c r="K184" s="127"/>
      <c r="L184" s="220" t="s">
        <v>491</v>
      </c>
      <c r="M184" s="128">
        <f>IF(M176=TRUE,IF((M178-M179)&gt;'Tax Laws'!C27,0,M177-M183),M177)</f>
        <v>0</v>
      </c>
    </row>
  </sheetData>
  <mergeCells count="21">
    <mergeCell ref="M76:N76"/>
    <mergeCell ref="M82:N82"/>
    <mergeCell ref="M36:N36"/>
    <mergeCell ref="J34:K34"/>
    <mergeCell ref="M34:N34"/>
    <mergeCell ref="M65:N65"/>
    <mergeCell ref="J65:K65"/>
    <mergeCell ref="J76:K76"/>
    <mergeCell ref="J82:K82"/>
    <mergeCell ref="M40:N40"/>
    <mergeCell ref="M59:N59"/>
    <mergeCell ref="J36:K36"/>
    <mergeCell ref="J40:K40"/>
    <mergeCell ref="B6:D6"/>
    <mergeCell ref="B30:D30"/>
    <mergeCell ref="J50:K50"/>
    <mergeCell ref="M50:N50"/>
    <mergeCell ref="J59:K59"/>
    <mergeCell ref="J23:N23"/>
    <mergeCell ref="J24:N24"/>
    <mergeCell ref="J29:N29"/>
  </mergeCells>
  <conditionalFormatting sqref="J62:K62">
    <cfRule type="expression" dxfId="1" priority="1">
      <formula>$K$62=$K$51</formula>
    </cfRule>
    <cfRule type="expression" dxfId="0" priority="2">
      <formula>$K$62=$K$56</formula>
    </cfRule>
  </conditionalFormatting>
  <dataValidations count="2">
    <dataValidation type="list" allowBlank="1" showInputMessage="1" showErrorMessage="1" sqref="K3:L3 C31:D31 E30:H30" xr:uid="{3158AE88-E30C-411D-95B1-49DA3CD5EF86}">
      <formula1>"SINGLE, MARRIED"</formula1>
    </dataValidation>
    <dataValidation type="list" allowBlank="1" showInputMessage="1" showErrorMessage="1" sqref="E14:H14 C61:D61" xr:uid="{3B4EA918-4BEF-4A1A-9CCD-E96A6174BC6E}">
      <formula1>"Bi-Weekly, Semi-Monthly"</formula1>
    </dataValidation>
  </dataValidations>
  <printOptions horizontalCentered="1"/>
  <pageMargins left="0.7" right="0.7" top="0.75" bottom="0.75" header="0.3" footer="0.3"/>
  <pageSetup scale="56" orientation="portrait" r:id="rId1"/>
  <colBreaks count="1" manualBreakCount="1">
    <brk id="14" max="17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DC87-5472-49CE-AB34-18A319161275}">
  <sheetPr>
    <tabColor theme="4"/>
  </sheetPr>
  <dimension ref="A1:AN211"/>
  <sheetViews>
    <sheetView zoomScale="85" zoomScaleNormal="85" zoomScaleSheetLayoutView="40" workbookViewId="0">
      <pane xSplit="12" ySplit="3" topLeftCell="M4" activePane="bottomRight" state="frozen"/>
      <selection pane="topRight" activeCell="M1" sqref="M1"/>
      <selection pane="bottomLeft" activeCell="A4" sqref="A4"/>
      <selection pane="bottomRight"/>
    </sheetView>
  </sheetViews>
  <sheetFormatPr defaultRowHeight="15" x14ac:dyDescent="0.25"/>
  <cols>
    <col min="1" max="2" width="3.7109375" bestFit="1" customWidth="1"/>
    <col min="3" max="5" width="3.7109375" customWidth="1"/>
    <col min="6" max="10" width="3.7109375" bestFit="1" customWidth="1"/>
    <col min="11" max="11" width="43.140625" customWidth="1"/>
    <col min="12" max="12" width="6.85546875" customWidth="1"/>
    <col min="13" max="13" width="13.7109375" bestFit="1" customWidth="1"/>
    <col min="14" max="14" width="12.5703125" bestFit="1" customWidth="1"/>
    <col min="15" max="15" width="23.85546875" bestFit="1" customWidth="1"/>
    <col min="16" max="16" width="16.140625" customWidth="1"/>
    <col min="17" max="17" width="12.5703125" bestFit="1" customWidth="1"/>
    <col min="18" max="18" width="39.42578125" customWidth="1"/>
    <col min="19" max="20" width="12.5703125" bestFit="1" customWidth="1"/>
    <col min="21" max="21" width="26.42578125" customWidth="1"/>
    <col min="22" max="22" width="16.42578125" customWidth="1"/>
    <col min="23" max="23" width="12.85546875" bestFit="1" customWidth="1"/>
    <col min="24" max="24" width="27" bestFit="1" customWidth="1"/>
    <col min="25" max="25" width="13.7109375" bestFit="1" customWidth="1"/>
    <col min="26" max="26" width="20.140625" customWidth="1"/>
    <col min="27" max="27" width="25.42578125" customWidth="1"/>
    <col min="28" max="29" width="12.85546875" bestFit="1" customWidth="1"/>
    <col min="30" max="30" width="27.28515625" customWidth="1"/>
    <col min="31" max="35" width="12.85546875" bestFit="1" customWidth="1"/>
    <col min="36" max="36" width="13.7109375" bestFit="1" customWidth="1"/>
    <col min="37" max="38" width="12.5703125" bestFit="1" customWidth="1"/>
    <col min="39" max="39" width="13.28515625" customWidth="1"/>
    <col min="40" max="40" width="10.5703125" bestFit="1" customWidth="1"/>
  </cols>
  <sheetData>
    <row r="1" spans="1:39" ht="21" x14ac:dyDescent="0.35">
      <c r="K1" s="96" t="s">
        <v>217</v>
      </c>
      <c r="L1" s="235"/>
      <c r="M1" s="289" t="str">
        <f>Summary!C3</f>
        <v>John</v>
      </c>
      <c r="N1" s="289"/>
      <c r="O1" s="289"/>
      <c r="P1" s="289"/>
    </row>
    <row r="2" spans="1:39" ht="21" x14ac:dyDescent="0.35">
      <c r="K2" s="96"/>
      <c r="L2" s="18" t="s">
        <v>83</v>
      </c>
      <c r="M2" s="37">
        <v>1</v>
      </c>
      <c r="N2" s="37">
        <f>M2+1</f>
        <v>2</v>
      </c>
      <c r="O2" s="37">
        <f t="shared" ref="O2:AM2" si="0">N2+1</f>
        <v>3</v>
      </c>
      <c r="P2" s="37">
        <f t="shared" si="0"/>
        <v>4</v>
      </c>
      <c r="Q2" s="37">
        <f t="shared" si="0"/>
        <v>5</v>
      </c>
      <c r="R2" s="37">
        <f t="shared" si="0"/>
        <v>6</v>
      </c>
      <c r="S2" s="37">
        <f t="shared" si="0"/>
        <v>7</v>
      </c>
      <c r="T2" s="37">
        <f t="shared" si="0"/>
        <v>8</v>
      </c>
      <c r="U2" s="37">
        <f t="shared" si="0"/>
        <v>9</v>
      </c>
      <c r="V2" s="37">
        <f t="shared" si="0"/>
        <v>10</v>
      </c>
      <c r="W2" s="37">
        <f t="shared" si="0"/>
        <v>11</v>
      </c>
      <c r="X2" s="37">
        <f t="shared" si="0"/>
        <v>12</v>
      </c>
      <c r="Y2" s="37">
        <f t="shared" si="0"/>
        <v>13</v>
      </c>
      <c r="Z2" s="37">
        <f t="shared" si="0"/>
        <v>14</v>
      </c>
      <c r="AA2" s="37">
        <f t="shared" si="0"/>
        <v>15</v>
      </c>
      <c r="AB2" s="37">
        <f t="shared" si="0"/>
        <v>16</v>
      </c>
      <c r="AC2" s="37">
        <f t="shared" si="0"/>
        <v>17</v>
      </c>
      <c r="AD2" s="37">
        <f t="shared" si="0"/>
        <v>18</v>
      </c>
      <c r="AE2" s="37">
        <f t="shared" si="0"/>
        <v>19</v>
      </c>
      <c r="AF2" s="37">
        <f t="shared" si="0"/>
        <v>20</v>
      </c>
      <c r="AG2" s="37">
        <f t="shared" si="0"/>
        <v>21</v>
      </c>
      <c r="AH2" s="37">
        <f t="shared" si="0"/>
        <v>22</v>
      </c>
      <c r="AI2" s="37">
        <f t="shared" si="0"/>
        <v>23</v>
      </c>
      <c r="AJ2" s="37">
        <f t="shared" si="0"/>
        <v>24</v>
      </c>
      <c r="AK2" s="37">
        <f t="shared" si="0"/>
        <v>25</v>
      </c>
      <c r="AL2" s="37">
        <f t="shared" si="0"/>
        <v>26</v>
      </c>
      <c r="AM2" s="37">
        <f t="shared" si="0"/>
        <v>27</v>
      </c>
    </row>
    <row r="3" spans="1:39" ht="21" x14ac:dyDescent="0.35">
      <c r="K3" s="96"/>
      <c r="L3" s="18" t="s">
        <v>84</v>
      </c>
      <c r="M3" s="38">
        <f>Summary!$C$62</f>
        <v>43466</v>
      </c>
      <c r="N3" s="38">
        <f>IF(Summary!$C$61="Bi-Weekly",M3+14,IF(MONTH(M3+20)=MONTH(M3),DATE(YEAR(M3),MONTH(M3),15),DATE(YEAR(M3),MONTH(M3)+1,1)))</f>
        <v>43480</v>
      </c>
      <c r="O3" s="38">
        <f>IF(Summary!$C$61="Bi-Weekly",N3+14,IF(MONTH(N3+20)=MONTH(N3),DATE(YEAR(N3),MONTH(N3),15),DATE(YEAR(N3),MONTH(N3)+1,1)))</f>
        <v>43497</v>
      </c>
      <c r="P3" s="38">
        <f>IF(Summary!$C$61="Bi-Weekly",O3+14,IF(MONTH(O3+20)=MONTH(O3),DATE(YEAR(O3),MONTH(O3),15),DATE(YEAR(O3),MONTH(O3)+1,1)))</f>
        <v>43511</v>
      </c>
      <c r="Q3" s="38">
        <f>IF(Summary!$C$61="Bi-Weekly",P3+14,IF(MONTH(P3+20)=MONTH(P3),DATE(YEAR(P3),MONTH(P3),15),DATE(YEAR(P3),MONTH(P3)+1,1)))</f>
        <v>43525</v>
      </c>
      <c r="R3" s="38">
        <f>IF(Summary!$C$61="Bi-Weekly",Q3+14,IF(MONTH(Q3+20)=MONTH(Q3),DATE(YEAR(Q3),MONTH(Q3),15),DATE(YEAR(Q3),MONTH(Q3)+1,1)))</f>
        <v>43539</v>
      </c>
      <c r="S3" s="38">
        <f>IF(Summary!$C$61="Bi-Weekly",R3+14,IF(MONTH(R3+20)=MONTH(R3),DATE(YEAR(R3),MONTH(R3),15),DATE(YEAR(R3),MONTH(R3)+1,1)))</f>
        <v>43556</v>
      </c>
      <c r="T3" s="38">
        <f>IF(Summary!$C$61="Bi-Weekly",S3+14,IF(MONTH(S3+20)=MONTH(S3),DATE(YEAR(S3),MONTH(S3),15),DATE(YEAR(S3),MONTH(S3)+1,1)))</f>
        <v>43570</v>
      </c>
      <c r="U3" s="38">
        <f>IF(Summary!$C$61="Bi-Weekly",T3+14,IF(MONTH(T3+20)=MONTH(T3),DATE(YEAR(T3),MONTH(T3),15),DATE(YEAR(T3),MONTH(T3)+1,1)))</f>
        <v>43586</v>
      </c>
      <c r="V3" s="38">
        <f>IF(Summary!$C$61="Bi-Weekly",U3+14,IF(MONTH(U3+20)=MONTH(U3),DATE(YEAR(U3),MONTH(U3),15),DATE(YEAR(U3),MONTH(U3)+1,1)))</f>
        <v>43600</v>
      </c>
      <c r="W3" s="38">
        <f>IF(Summary!$C$61="Bi-Weekly",V3+14,IF(MONTH(V3+20)=MONTH(V3),DATE(YEAR(V3),MONTH(V3),15),DATE(YEAR(V3),MONTH(V3)+1,1)))</f>
        <v>43617</v>
      </c>
      <c r="X3" s="38">
        <f>IF(Summary!$C$61="Bi-Weekly",W3+14,IF(MONTH(W3+20)=MONTH(W3),DATE(YEAR(W3),MONTH(W3),15),DATE(YEAR(W3),MONTH(W3)+1,1)))</f>
        <v>43631</v>
      </c>
      <c r="Y3" s="38">
        <f>IF(Summary!$C$61="Bi-Weekly",X3+14,IF(MONTH(X3+20)=MONTH(X3),DATE(YEAR(X3),MONTH(X3),15),DATE(YEAR(X3),MONTH(X3)+1,1)))</f>
        <v>43647</v>
      </c>
      <c r="Z3" s="38">
        <f>IF(Summary!$C$61="Bi-Weekly",Y3+14,IF(MONTH(Y3+20)=MONTH(Y3),DATE(YEAR(Y3),MONTH(Y3),15),DATE(YEAR(Y3),MONTH(Y3)+1,1)))</f>
        <v>43661</v>
      </c>
      <c r="AA3" s="38">
        <f>IF(Summary!$C$61="Bi-Weekly",Z3+14,IF(MONTH(Z3+20)=MONTH(Z3),DATE(YEAR(Z3),MONTH(Z3),15),DATE(YEAR(Z3),MONTH(Z3)+1,1)))</f>
        <v>43678</v>
      </c>
      <c r="AB3" s="38">
        <f>IF(Summary!$C$61="Bi-Weekly",AA3+14,IF(MONTH(AA3+20)=MONTH(AA3),DATE(YEAR(AA3),MONTH(AA3),15),DATE(YEAR(AA3),MONTH(AA3)+1,1)))</f>
        <v>43692</v>
      </c>
      <c r="AC3" s="38">
        <f>IF(Summary!$C$61="Bi-Weekly",AB3+14,IF(MONTH(AB3+20)=MONTH(AB3),DATE(YEAR(AB3),MONTH(AB3),15),DATE(YEAR(AB3),MONTH(AB3)+1,1)))</f>
        <v>43709</v>
      </c>
      <c r="AD3" s="38">
        <f>IF(Summary!$C$61="Bi-Weekly",AC3+14,IF(MONTH(AC3+20)=MONTH(AC3),DATE(YEAR(AC3),MONTH(AC3),15),DATE(YEAR(AC3),MONTH(AC3)+1,1)))</f>
        <v>43723</v>
      </c>
      <c r="AE3" s="38">
        <f>IF(Summary!$C$61="Bi-Weekly",AD3+14,IF(MONTH(AD3+20)=MONTH(AD3),DATE(YEAR(AD3),MONTH(AD3),15),DATE(YEAR(AD3),MONTH(AD3)+1,1)))</f>
        <v>43739</v>
      </c>
      <c r="AF3" s="38">
        <f>IF(Summary!$C$61="Bi-Weekly",AE3+14,IF(MONTH(AE3+20)=MONTH(AE3),DATE(YEAR(AE3),MONTH(AE3),15),DATE(YEAR(AE3),MONTH(AE3)+1,1)))</f>
        <v>43753</v>
      </c>
      <c r="AG3" s="38">
        <f>IF(Summary!$C$61="Bi-Weekly",AF3+14,IF(MONTH(AF3+20)=MONTH(AF3),DATE(YEAR(AF3),MONTH(AF3),15),DATE(YEAR(AF3),MONTH(AF3)+1,1)))</f>
        <v>43770</v>
      </c>
      <c r="AH3" s="38">
        <f>IF(Summary!$C$61="Bi-Weekly",AG3+14,IF(MONTH(AG3+20)=MONTH(AG3),DATE(YEAR(AG3),MONTH(AG3),15),DATE(YEAR(AG3),MONTH(AG3)+1,1)))</f>
        <v>43784</v>
      </c>
      <c r="AI3" s="38">
        <f>IF(Summary!$C$61="Bi-Weekly",AH3+14,IF(MONTH(AH3+20)=MONTH(AH3),DATE(YEAR(AH3),MONTH(AH3),15),DATE(YEAR(AH3),MONTH(AH3)+1,1)))</f>
        <v>43800</v>
      </c>
      <c r="AJ3" s="38">
        <f>IF(Summary!$C$61="Bi-Weekly",AI3+14,IF(MONTH(AI3+20)=MONTH(AI3),DATE(YEAR(AI3),MONTH(AI3),15),DATE(YEAR(AI3),MONTH(AI3)+1,1)))</f>
        <v>43814</v>
      </c>
      <c r="AK3" s="259">
        <f>IF(Summary!$C$61="Bi-Weekly",AJ3+14,IF(MONTH(AJ3+20)=MONTH(AJ3),DATE(YEAR(AJ3),MONTH(AJ3),15),DATE(YEAR(AJ3),MONTH(AJ3)+1,1)))</f>
        <v>43831</v>
      </c>
      <c r="AL3" s="259">
        <f>IF(Summary!$C$61="Bi-Weekly",AK3+14,IF(MONTH(AK3+20)=MONTH(AK3),DATE(YEAR(AK3),MONTH(AK3),15),DATE(YEAR(AK3),MONTH(AK3)+1,1)))</f>
        <v>43845</v>
      </c>
      <c r="AM3" s="259" t="s">
        <v>100</v>
      </c>
    </row>
    <row r="4" spans="1:39" ht="15.75" thickBot="1" x14ac:dyDescent="0.3">
      <c r="K4" s="33" t="s">
        <v>78</v>
      </c>
      <c r="L4" s="19" t="s">
        <v>40</v>
      </c>
    </row>
    <row r="5" spans="1:39" x14ac:dyDescent="0.25">
      <c r="K5" s="45" t="s">
        <v>94</v>
      </c>
      <c r="L5" s="46">
        <f>IF(Summary!C61="Semi-Monthly",24,26)</f>
        <v>24</v>
      </c>
      <c r="M5" s="39" t="s">
        <v>31</v>
      </c>
      <c r="N5" s="39" t="str">
        <f>IF(COUNTA($M5:M5)&lt;$L5,"X","")</f>
        <v>X</v>
      </c>
      <c r="O5" s="39" t="str">
        <f>IF(COUNTA($M5:N5)&lt;$L5,"X","")</f>
        <v>X</v>
      </c>
      <c r="P5" s="39" t="str">
        <f>IF(COUNTA($M5:O5)&lt;$L5,"X","")</f>
        <v>X</v>
      </c>
      <c r="Q5" s="39" t="str">
        <f>IF(COUNTA($M5:P5)&lt;$L5,"X","")</f>
        <v>X</v>
      </c>
      <c r="R5" s="39" t="str">
        <f>IF(COUNTA($M5:Q5)&lt;$L5,"X","")</f>
        <v>X</v>
      </c>
      <c r="S5" s="39" t="str">
        <f>IF(COUNTA($M5:R5)&lt;$L5,"X","")</f>
        <v>X</v>
      </c>
      <c r="T5" s="39" t="str">
        <f>IF(COUNTA($M5:S5)&lt;$L5,"X","")</f>
        <v>X</v>
      </c>
      <c r="U5" s="39" t="str">
        <f>IF(COUNTA($M5:T5)&lt;$L5,"X","")</f>
        <v>X</v>
      </c>
      <c r="V5" s="39" t="str">
        <f>IF(COUNTA($M5:U5)&lt;$L5,"X","")</f>
        <v>X</v>
      </c>
      <c r="W5" s="39" t="str">
        <f>IF(COUNTA($M5:V5)&lt;$L5,"X","")</f>
        <v>X</v>
      </c>
      <c r="X5" s="39" t="str">
        <f>IF(COUNTA($M5:W5)&lt;$L5,"X","")</f>
        <v>X</v>
      </c>
      <c r="Y5" s="39" t="str">
        <f>IF(COUNTA($M5:X5)&lt;$L5,"X","")</f>
        <v>X</v>
      </c>
      <c r="Z5" s="39" t="str">
        <f>IF(COUNTA($M5:Y5)&lt;$L5,"X","")</f>
        <v>X</v>
      </c>
      <c r="AA5" s="39" t="str">
        <f>IF(COUNTA($M5:Z5)&lt;$L5,"X","")</f>
        <v>X</v>
      </c>
      <c r="AB5" s="39" t="str">
        <f>IF(COUNTA($M5:AA5)&lt;$L5,"X","")</f>
        <v>X</v>
      </c>
      <c r="AC5" s="39" t="str">
        <f>IF(COUNTA($M5:AB5)&lt;$L5,"X","")</f>
        <v>X</v>
      </c>
      <c r="AD5" s="39" t="str">
        <f>IF(COUNTA($M5:AC5)&lt;$L5,"X","")</f>
        <v>X</v>
      </c>
      <c r="AE5" s="39" t="str">
        <f>IF(COUNTA($M5:AD5)&lt;$L5,"X","")</f>
        <v>X</v>
      </c>
      <c r="AF5" s="39" t="str">
        <f>IF(COUNTA($M5:AE5)&lt;$L5,"X","")</f>
        <v>X</v>
      </c>
      <c r="AG5" s="39" t="str">
        <f>IF(COUNTA($M5:AF5)&lt;$L5,"X","")</f>
        <v>X</v>
      </c>
      <c r="AH5" s="39" t="str">
        <f>IF(COUNTA($M5:AG5)&lt;$L5,"X","")</f>
        <v>X</v>
      </c>
      <c r="AI5" s="39" t="str">
        <f>IF(COUNTA($M5:AH5)&lt;$L5,"X","")</f>
        <v>X</v>
      </c>
      <c r="AJ5" s="39" t="str">
        <f>IF(COUNTA($M5:AI5)&lt;$L5,"X","")</f>
        <v>X</v>
      </c>
      <c r="AK5" s="39" t="str">
        <f>IF(COUNTA($M5:AJ5)&lt;$L5,"X","")</f>
        <v/>
      </c>
      <c r="AL5" s="40" t="str">
        <f>IF(COUNTA($M5:AK5)&lt;$L5,"X","")</f>
        <v/>
      </c>
      <c r="AM5" s="40" t="str">
        <f>IF(COUNTA($M5:AL5)&lt;$L5,"X","")</f>
        <v/>
      </c>
    </row>
    <row r="6" spans="1:39" x14ac:dyDescent="0.25">
      <c r="A6" s="290" t="s">
        <v>17</v>
      </c>
      <c r="B6" s="290" t="s">
        <v>37</v>
      </c>
      <c r="C6" s="290" t="s">
        <v>67</v>
      </c>
      <c r="D6" s="290" t="s">
        <v>96</v>
      </c>
      <c r="E6" s="290" t="s">
        <v>87</v>
      </c>
      <c r="F6" s="290" t="s">
        <v>12</v>
      </c>
      <c r="G6" s="290" t="s">
        <v>38</v>
      </c>
      <c r="H6" s="290" t="s">
        <v>39</v>
      </c>
      <c r="I6" s="290" t="s">
        <v>13</v>
      </c>
      <c r="J6" s="290" t="s">
        <v>22</v>
      </c>
      <c r="K6" s="21" t="s">
        <v>1</v>
      </c>
      <c r="L6" s="19">
        <f t="shared" ref="L6:L11" si="1">COUNTA(M6:AM6)</f>
        <v>4</v>
      </c>
      <c r="M6" s="41"/>
      <c r="N6" s="41"/>
      <c r="O6" s="41"/>
      <c r="P6" s="41" t="s">
        <v>31</v>
      </c>
      <c r="Q6" s="41"/>
      <c r="R6" s="41"/>
      <c r="S6" s="41"/>
      <c r="T6" s="41"/>
      <c r="U6" s="41"/>
      <c r="V6" s="41"/>
      <c r="W6" s="41"/>
      <c r="X6" s="41" t="s">
        <v>31</v>
      </c>
      <c r="Y6" s="41"/>
      <c r="Z6" s="41"/>
      <c r="AA6" s="41"/>
      <c r="AB6" s="41"/>
      <c r="AC6" s="41"/>
      <c r="AD6" s="41" t="s">
        <v>31</v>
      </c>
      <c r="AE6" s="41"/>
      <c r="AF6" s="41"/>
      <c r="AG6" s="41"/>
      <c r="AH6" s="41"/>
      <c r="AI6" s="41"/>
      <c r="AJ6" s="41" t="s">
        <v>31</v>
      </c>
      <c r="AK6" s="41"/>
      <c r="AL6" s="42"/>
      <c r="AM6" s="42"/>
    </row>
    <row r="7" spans="1:39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1" t="s">
        <v>2</v>
      </c>
      <c r="L7" s="19">
        <f t="shared" si="1"/>
        <v>1</v>
      </c>
      <c r="M7" s="41"/>
      <c r="N7" s="41"/>
      <c r="O7" s="41"/>
      <c r="P7" s="41"/>
      <c r="Q7" s="41"/>
      <c r="R7" s="41"/>
      <c r="S7" s="41"/>
      <c r="T7" s="41"/>
      <c r="U7" s="41" t="s">
        <v>31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2"/>
      <c r="AM7" s="42"/>
    </row>
    <row r="8" spans="1:39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1" t="s">
        <v>66</v>
      </c>
      <c r="L8" s="19">
        <f t="shared" si="1"/>
        <v>2</v>
      </c>
      <c r="M8" s="41"/>
      <c r="N8" s="41"/>
      <c r="O8" s="41"/>
      <c r="P8" s="41"/>
      <c r="Q8" s="41"/>
      <c r="R8" s="41"/>
      <c r="S8" s="41" t="s">
        <v>31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 t="s">
        <v>31</v>
      </c>
      <c r="AF8" s="41"/>
      <c r="AG8" s="41"/>
      <c r="AH8" s="41"/>
      <c r="AI8" s="41"/>
      <c r="AJ8" s="41"/>
      <c r="AK8" s="41"/>
      <c r="AL8" s="42"/>
      <c r="AM8" s="42"/>
    </row>
    <row r="9" spans="1:39" x14ac:dyDescent="0.25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1" t="s">
        <v>92</v>
      </c>
      <c r="L9" s="19">
        <f t="shared" si="1"/>
        <v>1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2"/>
      <c r="AM9" s="42" t="s">
        <v>31</v>
      </c>
    </row>
    <row r="10" spans="1:39" ht="15" customHeight="1" x14ac:dyDescent="0.25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1" t="s">
        <v>93</v>
      </c>
      <c r="L10" s="19">
        <f t="shared" si="1"/>
        <v>1</v>
      </c>
      <c r="M10" s="41"/>
      <c r="N10" s="41"/>
      <c r="O10" s="41"/>
      <c r="P10" s="41"/>
      <c r="Q10" s="41"/>
      <c r="R10" s="41"/>
      <c r="S10" s="41"/>
      <c r="T10" s="41"/>
      <c r="U10" s="41" t="s">
        <v>31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2"/>
      <c r="AM10" s="42"/>
    </row>
    <row r="11" spans="1:39" ht="15.75" thickBot="1" x14ac:dyDescent="0.3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2" t="s">
        <v>30</v>
      </c>
      <c r="L11" s="23">
        <f t="shared" si="1"/>
        <v>2</v>
      </c>
      <c r="M11" s="43" t="s">
        <v>31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 t="s">
        <v>31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4"/>
      <c r="AM11" s="44"/>
    </row>
    <row r="12" spans="1:39" ht="4.5" customHeight="1" x14ac:dyDescent="0.25">
      <c r="M12" s="19"/>
      <c r="AK12" s="33" t="s">
        <v>76</v>
      </c>
      <c r="AL12" s="33"/>
      <c r="AM12" s="33"/>
    </row>
    <row r="13" spans="1:39" x14ac:dyDescent="0.25">
      <c r="M13" s="19"/>
      <c r="AK13" s="33"/>
      <c r="AL13" s="33"/>
      <c r="AM13" s="33"/>
    </row>
    <row r="14" spans="1:39" x14ac:dyDescent="0.25">
      <c r="K14" s="68" t="s">
        <v>17</v>
      </c>
      <c r="L14" s="68"/>
      <c r="M14" s="69">
        <f t="shared" ref="M14:AM14" si="2">SUMIFS(M$25:M$76,$A$25:$A$76,"+")-SUMIFS(M$25:M$76,$A$25:$A$76,"-")</f>
        <v>4188.8847257916677</v>
      </c>
      <c r="N14" s="69">
        <f t="shared" si="2"/>
        <v>4188.8847257916677</v>
      </c>
      <c r="O14" s="69">
        <f t="shared" si="2"/>
        <v>4188.8847257916677</v>
      </c>
      <c r="P14" s="69">
        <f t="shared" si="2"/>
        <v>4188.8847257916677</v>
      </c>
      <c r="Q14" s="69">
        <f t="shared" si="2"/>
        <v>4188.8847257916677</v>
      </c>
      <c r="R14" s="69">
        <f t="shared" si="2"/>
        <v>4188.8847257916677</v>
      </c>
      <c r="S14" s="69">
        <f t="shared" si="2"/>
        <v>4188.8847257916677</v>
      </c>
      <c r="T14" s="69">
        <f t="shared" si="2"/>
        <v>4188.8847257916677</v>
      </c>
      <c r="U14" s="69">
        <f t="shared" si="2"/>
        <v>4188.8847257916677</v>
      </c>
      <c r="V14" s="69">
        <f t="shared" si="2"/>
        <v>4188.8847257916677</v>
      </c>
      <c r="W14" s="69">
        <f t="shared" si="2"/>
        <v>4188.8847257916677</v>
      </c>
      <c r="X14" s="69">
        <f t="shared" si="2"/>
        <v>4188.8847257916677</v>
      </c>
      <c r="Y14" s="69">
        <f t="shared" si="2"/>
        <v>4188.8847257916677</v>
      </c>
      <c r="Z14" s="69">
        <f t="shared" si="2"/>
        <v>4194.3201924583336</v>
      </c>
      <c r="AA14" s="69">
        <f t="shared" si="2"/>
        <v>4415.8172591250004</v>
      </c>
      <c r="AB14" s="69">
        <f t="shared" si="2"/>
        <v>5217.4645657916662</v>
      </c>
      <c r="AC14" s="69">
        <f t="shared" si="2"/>
        <v>5505.063965791669</v>
      </c>
      <c r="AD14" s="69">
        <f t="shared" si="2"/>
        <v>5505.063965791669</v>
      </c>
      <c r="AE14" s="69">
        <f t="shared" si="2"/>
        <v>5505.063965791669</v>
      </c>
      <c r="AF14" s="69">
        <f t="shared" si="2"/>
        <v>5505.063965791669</v>
      </c>
      <c r="AG14" s="69">
        <f t="shared" si="2"/>
        <v>5505.063965791669</v>
      </c>
      <c r="AH14" s="69">
        <f t="shared" si="2"/>
        <v>5505.063965791669</v>
      </c>
      <c r="AI14" s="69">
        <f t="shared" si="2"/>
        <v>5505.063965791669</v>
      </c>
      <c r="AJ14" s="69">
        <f t="shared" si="2"/>
        <v>5505.063965791669</v>
      </c>
      <c r="AK14" s="69">
        <f t="shared" si="2"/>
        <v>0</v>
      </c>
      <c r="AL14" s="69">
        <f t="shared" si="2"/>
        <v>0</v>
      </c>
      <c r="AM14" s="69">
        <f t="shared" si="2"/>
        <v>0</v>
      </c>
    </row>
    <row r="15" spans="1:39" x14ac:dyDescent="0.25">
      <c r="K15" s="1" t="s">
        <v>27</v>
      </c>
      <c r="L15" s="1"/>
      <c r="M15" s="28">
        <f>M14</f>
        <v>4188.8847257916677</v>
      </c>
      <c r="N15" s="28">
        <f t="shared" ref="N15:AM15" si="3">M15+N14</f>
        <v>8377.7694515833355</v>
      </c>
      <c r="O15" s="28">
        <f t="shared" si="3"/>
        <v>12566.654177375003</v>
      </c>
      <c r="P15" s="28">
        <f t="shared" si="3"/>
        <v>16755.538903166671</v>
      </c>
      <c r="Q15" s="28">
        <f t="shared" si="3"/>
        <v>20944.423628958339</v>
      </c>
      <c r="R15" s="28">
        <f t="shared" si="3"/>
        <v>25133.308354750006</v>
      </c>
      <c r="S15" s="28">
        <f t="shared" si="3"/>
        <v>29322.193080541674</v>
      </c>
      <c r="T15" s="28">
        <f t="shared" si="3"/>
        <v>33511.077806333342</v>
      </c>
      <c r="U15" s="28">
        <f t="shared" si="3"/>
        <v>37699.962532125006</v>
      </c>
      <c r="V15" s="28">
        <f t="shared" si="3"/>
        <v>41888.84725791667</v>
      </c>
      <c r="W15" s="28">
        <f t="shared" si="3"/>
        <v>46077.731983708334</v>
      </c>
      <c r="X15" s="28">
        <f t="shared" si="3"/>
        <v>50266.616709499998</v>
      </c>
      <c r="Y15" s="28">
        <f t="shared" si="3"/>
        <v>54455.501435291662</v>
      </c>
      <c r="Z15" s="28">
        <f t="shared" si="3"/>
        <v>58649.821627749996</v>
      </c>
      <c r="AA15" s="28">
        <f t="shared" si="3"/>
        <v>63065.638886874993</v>
      </c>
      <c r="AB15" s="28">
        <f t="shared" si="3"/>
        <v>68283.103452666663</v>
      </c>
      <c r="AC15" s="28">
        <f t="shared" si="3"/>
        <v>73788.167418458324</v>
      </c>
      <c r="AD15" s="28">
        <f t="shared" si="3"/>
        <v>79293.231384249986</v>
      </c>
      <c r="AE15" s="28">
        <f t="shared" si="3"/>
        <v>84798.295350041648</v>
      </c>
      <c r="AF15" s="28">
        <f t="shared" si="3"/>
        <v>90303.35931583331</v>
      </c>
      <c r="AG15" s="28">
        <f t="shared" si="3"/>
        <v>95808.423281624971</v>
      </c>
      <c r="AH15" s="28">
        <f t="shared" si="3"/>
        <v>101313.48724741663</v>
      </c>
      <c r="AI15" s="28">
        <f t="shared" si="3"/>
        <v>106818.55121320829</v>
      </c>
      <c r="AJ15" s="28">
        <f t="shared" si="3"/>
        <v>112323.61517899996</v>
      </c>
      <c r="AK15" s="28">
        <f t="shared" si="3"/>
        <v>112323.61517899996</v>
      </c>
      <c r="AL15" s="28">
        <f t="shared" si="3"/>
        <v>112323.61517899996</v>
      </c>
      <c r="AM15" s="28">
        <f t="shared" si="3"/>
        <v>112323.61517899996</v>
      </c>
    </row>
    <row r="16" spans="1:39" x14ac:dyDescent="0.25">
      <c r="K16" s="1"/>
      <c r="L16" s="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x14ac:dyDescent="0.25">
      <c r="K17" s="70" t="s">
        <v>166</v>
      </c>
      <c r="L17" s="71"/>
      <c r="M17" s="72">
        <f t="shared" ref="M17:AM17" si="4">SUMIFS(M$25:M$131,$F$25:$F$131,"+")-SUMIFS(M$25:M$131,$F$25:$F$131,"-")</f>
        <v>7000.7533333333349</v>
      </c>
      <c r="N17" s="72">
        <f t="shared" si="4"/>
        <v>7000.7533333333349</v>
      </c>
      <c r="O17" s="72">
        <f t="shared" si="4"/>
        <v>7000.7533333333349</v>
      </c>
      <c r="P17" s="72">
        <f t="shared" si="4"/>
        <v>7000.7533333333349</v>
      </c>
      <c r="Q17" s="72">
        <f t="shared" si="4"/>
        <v>7000.7533333333349</v>
      </c>
      <c r="R17" s="72">
        <f t="shared" si="4"/>
        <v>7000.7533333333349</v>
      </c>
      <c r="S17" s="72">
        <f t="shared" si="4"/>
        <v>7000.7533333333349</v>
      </c>
      <c r="T17" s="72">
        <f t="shared" si="4"/>
        <v>7000.7533333333349</v>
      </c>
      <c r="U17" s="72">
        <f t="shared" si="4"/>
        <v>7000.7533333333349</v>
      </c>
      <c r="V17" s="72">
        <f t="shared" si="4"/>
        <v>7000.7533333333349</v>
      </c>
      <c r="W17" s="72">
        <f t="shared" si="4"/>
        <v>7000.7533333333349</v>
      </c>
      <c r="X17" s="72">
        <f t="shared" si="4"/>
        <v>7000.7533333333349</v>
      </c>
      <c r="Y17" s="72">
        <f t="shared" si="4"/>
        <v>7000.7533333333349</v>
      </c>
      <c r="Z17" s="72">
        <f t="shared" si="4"/>
        <v>7000.7533333333349</v>
      </c>
      <c r="AA17" s="72">
        <f t="shared" si="4"/>
        <v>7250.7533333333349</v>
      </c>
      <c r="AB17" s="72">
        <f t="shared" si="4"/>
        <v>8250.753333333334</v>
      </c>
      <c r="AC17" s="72">
        <f t="shared" si="4"/>
        <v>8250.753333333334</v>
      </c>
      <c r="AD17" s="72">
        <f t="shared" si="4"/>
        <v>8250.753333333334</v>
      </c>
      <c r="AE17" s="72">
        <f t="shared" si="4"/>
        <v>8250.753333333334</v>
      </c>
      <c r="AF17" s="72">
        <f t="shared" si="4"/>
        <v>8250.753333333334</v>
      </c>
      <c r="AG17" s="72">
        <f t="shared" si="4"/>
        <v>8250.753333333334</v>
      </c>
      <c r="AH17" s="72">
        <f t="shared" si="4"/>
        <v>8250.753333333334</v>
      </c>
      <c r="AI17" s="72">
        <f t="shared" si="4"/>
        <v>8250.753333333334</v>
      </c>
      <c r="AJ17" s="72">
        <f t="shared" si="4"/>
        <v>8250.753333333334</v>
      </c>
      <c r="AK17" s="72">
        <f t="shared" si="4"/>
        <v>0</v>
      </c>
      <c r="AL17" s="72">
        <f t="shared" si="4"/>
        <v>0</v>
      </c>
      <c r="AM17" s="72">
        <f t="shared" si="4"/>
        <v>0</v>
      </c>
    </row>
    <row r="18" spans="1:39" x14ac:dyDescent="0.25">
      <c r="K18" s="1" t="s">
        <v>167</v>
      </c>
      <c r="M18" s="28">
        <f>M17</f>
        <v>7000.7533333333349</v>
      </c>
      <c r="N18" s="28">
        <f>M18+N17</f>
        <v>14001.50666666667</v>
      </c>
      <c r="O18" s="28">
        <f t="shared" ref="O18:AM18" si="5">N18+O17</f>
        <v>21002.260000000006</v>
      </c>
      <c r="P18" s="28">
        <f t="shared" si="5"/>
        <v>28003.01333333334</v>
      </c>
      <c r="Q18" s="28">
        <f t="shared" si="5"/>
        <v>35003.766666666677</v>
      </c>
      <c r="R18" s="28">
        <f t="shared" si="5"/>
        <v>42004.520000000011</v>
      </c>
      <c r="S18" s="28">
        <f t="shared" si="5"/>
        <v>49005.273333333345</v>
      </c>
      <c r="T18" s="28">
        <f t="shared" si="5"/>
        <v>56006.026666666679</v>
      </c>
      <c r="U18" s="28">
        <f t="shared" si="5"/>
        <v>63006.780000000013</v>
      </c>
      <c r="V18" s="28">
        <f t="shared" si="5"/>
        <v>70007.533333333355</v>
      </c>
      <c r="W18" s="28">
        <f t="shared" si="5"/>
        <v>77008.286666666696</v>
      </c>
      <c r="X18" s="28">
        <f t="shared" si="5"/>
        <v>84009.040000000037</v>
      </c>
      <c r="Y18" s="28">
        <f t="shared" si="5"/>
        <v>91009.793333333379</v>
      </c>
      <c r="Z18" s="28">
        <f t="shared" si="5"/>
        <v>98010.54666666672</v>
      </c>
      <c r="AA18" s="28">
        <f t="shared" si="5"/>
        <v>105261.30000000006</v>
      </c>
      <c r="AB18" s="28">
        <f t="shared" si="5"/>
        <v>113512.0533333334</v>
      </c>
      <c r="AC18" s="28">
        <f t="shared" si="5"/>
        <v>121762.80666666673</v>
      </c>
      <c r="AD18" s="28">
        <f t="shared" si="5"/>
        <v>130013.56000000006</v>
      </c>
      <c r="AE18" s="28">
        <f t="shared" si="5"/>
        <v>138264.31333333338</v>
      </c>
      <c r="AF18" s="28">
        <f t="shared" si="5"/>
        <v>146515.06666666671</v>
      </c>
      <c r="AG18" s="28">
        <f t="shared" si="5"/>
        <v>154765.82000000004</v>
      </c>
      <c r="AH18" s="28">
        <f t="shared" si="5"/>
        <v>163016.57333333336</v>
      </c>
      <c r="AI18" s="28">
        <f t="shared" si="5"/>
        <v>171267.32666666669</v>
      </c>
      <c r="AJ18" s="28">
        <f t="shared" si="5"/>
        <v>179518.08000000002</v>
      </c>
      <c r="AK18" s="28">
        <f t="shared" si="5"/>
        <v>179518.08000000002</v>
      </c>
      <c r="AL18" s="28">
        <f t="shared" si="5"/>
        <v>179518.08000000002</v>
      </c>
      <c r="AM18" s="28">
        <f t="shared" si="5"/>
        <v>179518.08000000002</v>
      </c>
    </row>
    <row r="19" spans="1:39" x14ac:dyDescent="0.25"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x14ac:dyDescent="0.25">
      <c r="K20" s="70" t="s">
        <v>168</v>
      </c>
      <c r="L20" s="71"/>
      <c r="M20" s="72">
        <f t="shared" ref="M20:AM20" si="6">SUMIFS(M$25:M$131,$I$25:$I$131,"+")-SUMIFS(M$25:M$131,$I$25:$I$131,"-")</f>
        <v>7000.7533333333349</v>
      </c>
      <c r="N20" s="72">
        <f t="shared" si="6"/>
        <v>7000.7533333333349</v>
      </c>
      <c r="O20" s="72">
        <f t="shared" si="6"/>
        <v>7000.7533333333349</v>
      </c>
      <c r="P20" s="72">
        <f t="shared" si="6"/>
        <v>7000.7533333333349</v>
      </c>
      <c r="Q20" s="72">
        <f t="shared" si="6"/>
        <v>7000.7533333333349</v>
      </c>
      <c r="R20" s="72">
        <f t="shared" si="6"/>
        <v>7000.7533333333349</v>
      </c>
      <c r="S20" s="72">
        <f t="shared" si="6"/>
        <v>7000.7533333333349</v>
      </c>
      <c r="T20" s="72">
        <f t="shared" si="6"/>
        <v>7000.7533333333349</v>
      </c>
      <c r="U20" s="72">
        <f t="shared" si="6"/>
        <v>7000.7533333333349</v>
      </c>
      <c r="V20" s="72">
        <f t="shared" si="6"/>
        <v>7000.7533333333349</v>
      </c>
      <c r="W20" s="72">
        <f t="shared" si="6"/>
        <v>7000.7533333333349</v>
      </c>
      <c r="X20" s="72">
        <f t="shared" si="6"/>
        <v>7000.7533333333349</v>
      </c>
      <c r="Y20" s="72">
        <f t="shared" si="6"/>
        <v>7000.7533333333349</v>
      </c>
      <c r="Z20" s="72">
        <f t="shared" si="6"/>
        <v>7000.7533333333349</v>
      </c>
      <c r="AA20" s="72">
        <f t="shared" si="6"/>
        <v>7250.7533333333349</v>
      </c>
      <c r="AB20" s="72">
        <f t="shared" si="6"/>
        <v>8250.753333333334</v>
      </c>
      <c r="AC20" s="72">
        <f t="shared" si="6"/>
        <v>8250.753333333334</v>
      </c>
      <c r="AD20" s="72">
        <f t="shared" si="6"/>
        <v>8250.753333333334</v>
      </c>
      <c r="AE20" s="72">
        <f t="shared" si="6"/>
        <v>8250.753333333334</v>
      </c>
      <c r="AF20" s="72">
        <f t="shared" si="6"/>
        <v>8250.753333333334</v>
      </c>
      <c r="AG20" s="72">
        <f t="shared" si="6"/>
        <v>8250.753333333334</v>
      </c>
      <c r="AH20" s="72">
        <f t="shared" si="6"/>
        <v>8250.753333333334</v>
      </c>
      <c r="AI20" s="72">
        <f t="shared" si="6"/>
        <v>8250.753333333334</v>
      </c>
      <c r="AJ20" s="72">
        <f t="shared" si="6"/>
        <v>8250.753333333334</v>
      </c>
      <c r="AK20" s="72">
        <f t="shared" si="6"/>
        <v>0</v>
      </c>
      <c r="AL20" s="72">
        <f t="shared" si="6"/>
        <v>0</v>
      </c>
      <c r="AM20" s="72">
        <f t="shared" si="6"/>
        <v>0</v>
      </c>
    </row>
    <row r="21" spans="1:39" x14ac:dyDescent="0.25">
      <c r="K21" s="1" t="s">
        <v>169</v>
      </c>
      <c r="M21" s="28">
        <f>M20</f>
        <v>7000.7533333333349</v>
      </c>
      <c r="N21" s="28">
        <f>M21+N20</f>
        <v>14001.50666666667</v>
      </c>
      <c r="O21" s="28">
        <f t="shared" ref="O21" si="7">N21+O20</f>
        <v>21002.260000000006</v>
      </c>
      <c r="P21" s="28">
        <f t="shared" ref="P21" si="8">O21+P20</f>
        <v>28003.01333333334</v>
      </c>
      <c r="Q21" s="28">
        <f t="shared" ref="Q21" si="9">P21+Q20</f>
        <v>35003.766666666677</v>
      </c>
      <c r="R21" s="28">
        <f t="shared" ref="R21" si="10">Q21+R20</f>
        <v>42004.520000000011</v>
      </c>
      <c r="S21" s="28">
        <f t="shared" ref="S21" si="11">R21+S20</f>
        <v>49005.273333333345</v>
      </c>
      <c r="T21" s="28">
        <f t="shared" ref="T21" si="12">S21+T20</f>
        <v>56006.026666666679</v>
      </c>
      <c r="U21" s="28">
        <f t="shared" ref="U21" si="13">T21+U20</f>
        <v>63006.780000000013</v>
      </c>
      <c r="V21" s="28">
        <f t="shared" ref="V21" si="14">U21+V20</f>
        <v>70007.533333333355</v>
      </c>
      <c r="W21" s="28">
        <f t="shared" ref="W21" si="15">V21+W20</f>
        <v>77008.286666666696</v>
      </c>
      <c r="X21" s="28">
        <f t="shared" ref="X21" si="16">W21+X20</f>
        <v>84009.040000000037</v>
      </c>
      <c r="Y21" s="28">
        <f t="shared" ref="Y21" si="17">X21+Y20</f>
        <v>91009.793333333379</v>
      </c>
      <c r="Z21" s="28">
        <f t="shared" ref="Z21" si="18">Y21+Z20</f>
        <v>98010.54666666672</v>
      </c>
      <c r="AA21" s="28">
        <f t="shared" ref="AA21" si="19">Z21+AA20</f>
        <v>105261.30000000006</v>
      </c>
      <c r="AB21" s="28">
        <f t="shared" ref="AB21" si="20">AA21+AB20</f>
        <v>113512.0533333334</v>
      </c>
      <c r="AC21" s="28">
        <f t="shared" ref="AC21" si="21">AB21+AC20</f>
        <v>121762.80666666673</v>
      </c>
      <c r="AD21" s="28">
        <f t="shared" ref="AD21" si="22">AC21+AD20</f>
        <v>130013.56000000006</v>
      </c>
      <c r="AE21" s="28">
        <f t="shared" ref="AE21" si="23">AD21+AE20</f>
        <v>138264.31333333338</v>
      </c>
      <c r="AF21" s="28">
        <f t="shared" ref="AF21" si="24">AE21+AF20</f>
        <v>146515.06666666671</v>
      </c>
      <c r="AG21" s="28">
        <f t="shared" ref="AG21" si="25">AF21+AG20</f>
        <v>154765.82000000004</v>
      </c>
      <c r="AH21" s="28">
        <f t="shared" ref="AH21" si="26">AG21+AH20</f>
        <v>163016.57333333336</v>
      </c>
      <c r="AI21" s="28">
        <f t="shared" ref="AI21" si="27">AH21+AI20</f>
        <v>171267.32666666669</v>
      </c>
      <c r="AJ21" s="28">
        <f t="shared" ref="AJ21" si="28">AI21+AJ20</f>
        <v>179518.08000000002</v>
      </c>
      <c r="AK21" s="28">
        <f t="shared" ref="AK21" si="29">AJ21+AK20</f>
        <v>179518.08000000002</v>
      </c>
      <c r="AL21" s="28">
        <f t="shared" ref="AL21" si="30">AK21+AL20</f>
        <v>179518.08000000002</v>
      </c>
      <c r="AM21" s="28">
        <f t="shared" ref="AM21" si="31">AL21+AM20</f>
        <v>179518.08000000002</v>
      </c>
    </row>
    <row r="22" spans="1:39" x14ac:dyDescent="0.25">
      <c r="K22" s="1"/>
      <c r="L22" s="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x14ac:dyDescent="0.25">
      <c r="M23" s="19"/>
      <c r="AK23" s="33"/>
      <c r="AL23" s="33"/>
      <c r="AM23" s="33"/>
    </row>
    <row r="24" spans="1:39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1" t="s">
        <v>46</v>
      </c>
    </row>
    <row r="25" spans="1:39" x14ac:dyDescent="0.25">
      <c r="A25" s="112" t="s">
        <v>35</v>
      </c>
      <c r="B25" s="112" t="s">
        <v>35</v>
      </c>
      <c r="C25" s="112" t="s">
        <v>35</v>
      </c>
      <c r="D25" s="112"/>
      <c r="E25" s="112"/>
      <c r="F25" s="112" t="s">
        <v>35</v>
      </c>
      <c r="G25" s="112" t="s">
        <v>35</v>
      </c>
      <c r="H25" s="112" t="s">
        <v>35</v>
      </c>
      <c r="I25" s="112" t="s">
        <v>35</v>
      </c>
      <c r="J25" s="112" t="s">
        <v>35</v>
      </c>
      <c r="K25" t="s">
        <v>95</v>
      </c>
      <c r="M25" s="11">
        <f>IF(M5&lt;&gt;"",Summary!$C$8/$L5,0)</f>
        <v>8333.3333333333339</v>
      </c>
      <c r="N25" s="11">
        <f>IF(N5&lt;&gt;"",Summary!$C$8/$L5,0)</f>
        <v>8333.3333333333339</v>
      </c>
      <c r="O25" s="11">
        <f>IF(O5&lt;&gt;"",Summary!$C$8/$L5,0)</f>
        <v>8333.3333333333339</v>
      </c>
      <c r="P25" s="11">
        <f>IF(P5&lt;&gt;"",Summary!$C$8/$L5,0)</f>
        <v>8333.3333333333339</v>
      </c>
      <c r="Q25" s="11">
        <f>IF(Q5&lt;&gt;"",Summary!$C$8/$L5,0)</f>
        <v>8333.3333333333339</v>
      </c>
      <c r="R25" s="11">
        <f>IF(R5&lt;&gt;"",Summary!$C$8/$L5,0)</f>
        <v>8333.3333333333339</v>
      </c>
      <c r="S25" s="11">
        <f>IF(S5&lt;&gt;"",Summary!$C$8/$L5,0)</f>
        <v>8333.3333333333339</v>
      </c>
      <c r="T25" s="11">
        <f>IF(T5&lt;&gt;"",Summary!$C$8/$L5,0)</f>
        <v>8333.3333333333339</v>
      </c>
      <c r="U25" s="11">
        <f>IF(U5&lt;&gt;"",Summary!$C$8/$L5,0)</f>
        <v>8333.3333333333339</v>
      </c>
      <c r="V25" s="11">
        <f>IF(V5&lt;&gt;"",Summary!$C$8/$L5,0)</f>
        <v>8333.3333333333339</v>
      </c>
      <c r="W25" s="11">
        <f>IF(W5&lt;&gt;"",Summary!$C$8/$L5,0)</f>
        <v>8333.3333333333339</v>
      </c>
      <c r="X25" s="11">
        <f>IF(X5&lt;&gt;"",Summary!$C$8/$L5,0)</f>
        <v>8333.3333333333339</v>
      </c>
      <c r="Y25" s="11">
        <f>IF(Y5&lt;&gt;"",Summary!$C$8/$L5,0)</f>
        <v>8333.3333333333339</v>
      </c>
      <c r="Z25" s="11">
        <f>IF(Z5&lt;&gt;"",Summary!$C$8/$L5,0)</f>
        <v>8333.3333333333339</v>
      </c>
      <c r="AA25" s="11">
        <f>IF(AA5&lt;&gt;"",Summary!$C$8/$L5,0)</f>
        <v>8333.3333333333339</v>
      </c>
      <c r="AB25" s="11">
        <f>IF(AB5&lt;&gt;"",Summary!$C$8/$L5,0)</f>
        <v>8333.3333333333339</v>
      </c>
      <c r="AC25" s="11">
        <f>IF(AC5&lt;&gt;"",Summary!$C$8/$L5,0)</f>
        <v>8333.3333333333339</v>
      </c>
      <c r="AD25" s="11">
        <f>IF(AD5&lt;&gt;"",Summary!$C$8/$L5,0)</f>
        <v>8333.3333333333339</v>
      </c>
      <c r="AE25" s="11">
        <f>IF(AE5&lt;&gt;"",Summary!$C$8/$L5,0)</f>
        <v>8333.3333333333339</v>
      </c>
      <c r="AF25" s="11">
        <f>IF(AF5&lt;&gt;"",Summary!$C$8/$L5,0)</f>
        <v>8333.3333333333339</v>
      </c>
      <c r="AG25" s="11">
        <f>IF(AG5&lt;&gt;"",Summary!$C$8/$L5,0)</f>
        <v>8333.3333333333339</v>
      </c>
      <c r="AH25" s="11">
        <f>IF(AH5&lt;&gt;"",Summary!$C$8/$L5,0)</f>
        <v>8333.3333333333339</v>
      </c>
      <c r="AI25" s="11">
        <f>IF(AI5&lt;&gt;"",Summary!$C$8/$L5,0)</f>
        <v>8333.3333333333339</v>
      </c>
      <c r="AJ25" s="11">
        <f>IF(AJ5&lt;&gt;"",Summary!$C$8/$L5,0)</f>
        <v>8333.3333333333339</v>
      </c>
      <c r="AK25" s="11">
        <f>IF(AK5&lt;&gt;"",Summary!$C$8/$L5,0)</f>
        <v>0</v>
      </c>
      <c r="AL25" s="11">
        <f>IF(AL5&lt;&gt;"",Summary!$C$8/$L5,0)</f>
        <v>0</v>
      </c>
      <c r="AM25" s="11">
        <f>IF(AM5&lt;&gt;"",Summary!$C$8/$L5,0)</f>
        <v>0</v>
      </c>
    </row>
    <row r="26" spans="1:39" x14ac:dyDescent="0.25">
      <c r="A26" s="112" t="s">
        <v>35</v>
      </c>
      <c r="B26" s="112"/>
      <c r="C26" s="112"/>
      <c r="D26" s="112"/>
      <c r="E26" s="112"/>
      <c r="F26" s="112" t="s">
        <v>35</v>
      </c>
      <c r="G26" s="112" t="s">
        <v>35</v>
      </c>
      <c r="H26" s="112" t="s">
        <v>35</v>
      </c>
      <c r="I26" s="112" t="s">
        <v>35</v>
      </c>
      <c r="J26" s="112" t="s">
        <v>35</v>
      </c>
      <c r="K26" t="s">
        <v>15</v>
      </c>
      <c r="M26" s="11">
        <f>IF(M$5&lt;&gt;"",Summary!$C$43,0)</f>
        <v>19</v>
      </c>
      <c r="N26" s="11">
        <f>IF(N$5&lt;&gt;"",Summary!$C$43,0)</f>
        <v>19</v>
      </c>
      <c r="O26" s="11">
        <f>IF(O$5&lt;&gt;"",Summary!$C$43,0)</f>
        <v>19</v>
      </c>
      <c r="P26" s="11">
        <f>IF(P$5&lt;&gt;"",Summary!$C$43,0)</f>
        <v>19</v>
      </c>
      <c r="Q26" s="11">
        <f>IF(Q$5&lt;&gt;"",Summary!$C$43,0)</f>
        <v>19</v>
      </c>
      <c r="R26" s="11">
        <f>IF(R$5&lt;&gt;"",Summary!$C$43,0)</f>
        <v>19</v>
      </c>
      <c r="S26" s="11">
        <f>IF(S$5&lt;&gt;"",Summary!$C$43,0)</f>
        <v>19</v>
      </c>
      <c r="T26" s="11">
        <f>IF(T$5&lt;&gt;"",Summary!$C$43,0)</f>
        <v>19</v>
      </c>
      <c r="U26" s="11">
        <f>IF(U$5&lt;&gt;"",Summary!$C$43,0)</f>
        <v>19</v>
      </c>
      <c r="V26" s="11">
        <f>IF(V$5&lt;&gt;"",Summary!$C$43,0)</f>
        <v>19</v>
      </c>
      <c r="W26" s="11">
        <f>IF(W$5&lt;&gt;"",Summary!$C$43,0)</f>
        <v>19</v>
      </c>
      <c r="X26" s="11">
        <f>IF(X$5&lt;&gt;"",Summary!$C$43,0)</f>
        <v>19</v>
      </c>
      <c r="Y26" s="11">
        <f>IF(Y$5&lt;&gt;"",Summary!$C$43,0)</f>
        <v>19</v>
      </c>
      <c r="Z26" s="11">
        <f>IF(Z$5&lt;&gt;"",Summary!$C$43,0)</f>
        <v>19</v>
      </c>
      <c r="AA26" s="11">
        <f>IF(AA$5&lt;&gt;"",Summary!$C$43,0)</f>
        <v>19</v>
      </c>
      <c r="AB26" s="11">
        <f>IF(AB$5&lt;&gt;"",Summary!$C$43,0)</f>
        <v>19</v>
      </c>
      <c r="AC26" s="11">
        <f>IF(AC$5&lt;&gt;"",Summary!$C$43,0)</f>
        <v>19</v>
      </c>
      <c r="AD26" s="11">
        <f>IF(AD$5&lt;&gt;"",Summary!$C$43,0)</f>
        <v>19</v>
      </c>
      <c r="AE26" s="11">
        <f>IF(AE$5&lt;&gt;"",Summary!$C$43,0)</f>
        <v>19</v>
      </c>
      <c r="AF26" s="11">
        <f>IF(AF$5&lt;&gt;"",Summary!$C$43,0)</f>
        <v>19</v>
      </c>
      <c r="AG26" s="11">
        <f>IF(AG$5&lt;&gt;"",Summary!$C$43,0)</f>
        <v>19</v>
      </c>
      <c r="AH26" s="11">
        <f>IF(AH$5&lt;&gt;"",Summary!$C$43,0)</f>
        <v>19</v>
      </c>
      <c r="AI26" s="11">
        <f>IF(AI$5&lt;&gt;"",Summary!$C$43,0)</f>
        <v>19</v>
      </c>
      <c r="AJ26" s="11">
        <f>IF(AJ$5&lt;&gt;"",Summary!$C$43,0)</f>
        <v>19</v>
      </c>
      <c r="AK26" s="11">
        <f>IF(AK$5&lt;&gt;"",Summary!$C$43,0)</f>
        <v>0</v>
      </c>
      <c r="AL26" s="11">
        <f>IF(AL$5&lt;&gt;"",Summary!$C$43,0)</f>
        <v>0</v>
      </c>
      <c r="AM26" s="11">
        <f>IF(AM$5&lt;&gt;"",Summary!$C$43,0)</f>
        <v>0</v>
      </c>
    </row>
    <row r="27" spans="1:39" x14ac:dyDescent="0.25">
      <c r="A27" s="112" t="s">
        <v>35</v>
      </c>
      <c r="B27" s="112"/>
      <c r="C27" s="112"/>
      <c r="D27" s="112"/>
      <c r="E27" s="112"/>
      <c r="F27" s="112" t="s">
        <v>35</v>
      </c>
      <c r="G27" s="112" t="s">
        <v>35</v>
      </c>
      <c r="H27" s="112" t="s">
        <v>35</v>
      </c>
      <c r="I27" s="112" t="s">
        <v>35</v>
      </c>
      <c r="J27" s="112" t="s">
        <v>35</v>
      </c>
      <c r="K27" t="s">
        <v>16</v>
      </c>
      <c r="M27" s="11">
        <f>IF(M$5&lt;&gt;"",Summary!$C$44,0)</f>
        <v>25.62</v>
      </c>
      <c r="N27" s="11">
        <f>IF(N$5&lt;&gt;"",Summary!$C$44,0)</f>
        <v>25.62</v>
      </c>
      <c r="O27" s="11">
        <f>IF(O$5&lt;&gt;"",Summary!$C$44,0)</f>
        <v>25.62</v>
      </c>
      <c r="P27" s="11">
        <f>IF(P$5&lt;&gt;"",Summary!$C$44,0)</f>
        <v>25.62</v>
      </c>
      <c r="Q27" s="11">
        <f>IF(Q$5&lt;&gt;"",Summary!$C$44,0)</f>
        <v>25.62</v>
      </c>
      <c r="R27" s="11">
        <f>IF(R$5&lt;&gt;"",Summary!$C$44,0)</f>
        <v>25.62</v>
      </c>
      <c r="S27" s="11">
        <f>IF(S$5&lt;&gt;"",Summary!$C$44,0)</f>
        <v>25.62</v>
      </c>
      <c r="T27" s="11">
        <f>IF(T$5&lt;&gt;"",Summary!$C$44,0)</f>
        <v>25.62</v>
      </c>
      <c r="U27" s="11">
        <f>IF(U$5&lt;&gt;"",Summary!$C$44,0)</f>
        <v>25.62</v>
      </c>
      <c r="V27" s="11">
        <f>IF(V$5&lt;&gt;"",Summary!$C$44,0)</f>
        <v>25.62</v>
      </c>
      <c r="W27" s="11">
        <f>IF(W$5&lt;&gt;"",Summary!$C$44,0)</f>
        <v>25.62</v>
      </c>
      <c r="X27" s="11">
        <f>IF(X$5&lt;&gt;"",Summary!$C$44,0)</f>
        <v>25.62</v>
      </c>
      <c r="Y27" s="11">
        <f>IF(Y$5&lt;&gt;"",Summary!$C$44,0)</f>
        <v>25.62</v>
      </c>
      <c r="Z27" s="11">
        <f>IF(Z$5&lt;&gt;"",Summary!$C$44,0)</f>
        <v>25.62</v>
      </c>
      <c r="AA27" s="11">
        <f>IF(AA$5&lt;&gt;"",Summary!$C$44,0)</f>
        <v>25.62</v>
      </c>
      <c r="AB27" s="11">
        <f>IF(AB$5&lt;&gt;"",Summary!$C$44,0)</f>
        <v>25.62</v>
      </c>
      <c r="AC27" s="11">
        <f>IF(AC$5&lt;&gt;"",Summary!$C$44,0)</f>
        <v>25.62</v>
      </c>
      <c r="AD27" s="11">
        <f>IF(AD$5&lt;&gt;"",Summary!$C$44,0)</f>
        <v>25.62</v>
      </c>
      <c r="AE27" s="11">
        <f>IF(AE$5&lt;&gt;"",Summary!$C$44,0)</f>
        <v>25.62</v>
      </c>
      <c r="AF27" s="11">
        <f>IF(AF$5&lt;&gt;"",Summary!$C$44,0)</f>
        <v>25.62</v>
      </c>
      <c r="AG27" s="11">
        <f>IF(AG$5&lt;&gt;"",Summary!$C$44,0)</f>
        <v>25.62</v>
      </c>
      <c r="AH27" s="11">
        <f>IF(AH$5&lt;&gt;"",Summary!$C$44,0)</f>
        <v>25.62</v>
      </c>
      <c r="AI27" s="11">
        <f>IF(AI$5&lt;&gt;"",Summary!$C$44,0)</f>
        <v>25.62</v>
      </c>
      <c r="AJ27" s="11">
        <f>IF(AJ$5&lt;&gt;"",Summary!$C$44,0)</f>
        <v>25.62</v>
      </c>
      <c r="AK27" s="11">
        <f>IF(AK$5&lt;&gt;"",Summary!$C$44,0)</f>
        <v>0</v>
      </c>
      <c r="AL27" s="11">
        <f>IF(AL$5&lt;&gt;"",Summary!$C$44,0)</f>
        <v>0</v>
      </c>
      <c r="AM27" s="11">
        <f>IF(AM$5&lt;&gt;"",Summary!$C$44,0)</f>
        <v>0</v>
      </c>
    </row>
    <row r="28" spans="1:39" x14ac:dyDescent="0.25">
      <c r="A28" s="112" t="s">
        <v>35</v>
      </c>
      <c r="B28" s="112"/>
      <c r="C28" s="112"/>
      <c r="D28" s="112"/>
      <c r="E28" s="112"/>
      <c r="F28" s="112"/>
      <c r="G28" s="112"/>
      <c r="H28" s="112"/>
      <c r="I28" s="112" t="s">
        <v>35</v>
      </c>
      <c r="J28" s="112" t="s">
        <v>35</v>
      </c>
      <c r="K28" t="s">
        <v>34</v>
      </c>
      <c r="M28" s="11">
        <f>IF(NOT(ISBLANK(M11)),Summary!$C$12/$L11,0)</f>
        <v>0</v>
      </c>
      <c r="N28" s="11">
        <f>IF(NOT(ISBLANK(N11)),Summary!$C$12/$L11,0)</f>
        <v>0</v>
      </c>
      <c r="O28" s="11">
        <f>IF(NOT(ISBLANK(O11)),Summary!$C$12/$L11,0)</f>
        <v>0</v>
      </c>
      <c r="P28" s="11">
        <f>IF(NOT(ISBLANK(P11)),Summary!$C$12/$L11,0)</f>
        <v>0</v>
      </c>
      <c r="Q28" s="11">
        <f>IF(NOT(ISBLANK(Q11)),Summary!$C$12/$L11,0)</f>
        <v>0</v>
      </c>
      <c r="R28" s="11">
        <f>IF(NOT(ISBLANK(R11)),Summary!$C$12/$L11,0)</f>
        <v>0</v>
      </c>
      <c r="S28" s="11">
        <f>IF(NOT(ISBLANK(S11)),Summary!$C$12/$L11,0)</f>
        <v>0</v>
      </c>
      <c r="T28" s="11">
        <f>IF(NOT(ISBLANK(T11)),Summary!$C$12/$L11,0)</f>
        <v>0</v>
      </c>
      <c r="U28" s="11">
        <f>IF(NOT(ISBLANK(U11)),Summary!$C$12/$L11,0)</f>
        <v>0</v>
      </c>
      <c r="V28" s="11">
        <f>IF(NOT(ISBLANK(V11)),Summary!$C$12/$L11,0)</f>
        <v>0</v>
      </c>
      <c r="W28" s="11">
        <f>IF(NOT(ISBLANK(W11)),Summary!$C$12/$L11,0)</f>
        <v>0</v>
      </c>
      <c r="X28" s="11">
        <f>IF(NOT(ISBLANK(X11)),Summary!$C$12/$L11,0)</f>
        <v>0</v>
      </c>
      <c r="Y28" s="11">
        <f>IF(NOT(ISBLANK(Y11)),Summary!$C$12/$L11,0)</f>
        <v>0</v>
      </c>
      <c r="Z28" s="11">
        <f>IF(NOT(ISBLANK(Z11)),Summary!$C$12/$L11,0)</f>
        <v>0</v>
      </c>
      <c r="AA28" s="11">
        <f>IF(NOT(ISBLANK(AA11)),Summary!$C$12/$L11,0)</f>
        <v>0</v>
      </c>
      <c r="AB28" s="11">
        <f>IF(NOT(ISBLANK(AB11)),Summary!$C$12/$L11,0)</f>
        <v>0</v>
      </c>
      <c r="AC28" s="11">
        <f>IF(NOT(ISBLANK(AC11)),Summary!$C$12/$L11,0)</f>
        <v>0</v>
      </c>
      <c r="AD28" s="11">
        <f>IF(NOT(ISBLANK(AD11)),Summary!$C$12/$L11,0)</f>
        <v>0</v>
      </c>
      <c r="AE28" s="11">
        <f>IF(NOT(ISBLANK(AE11)),Summary!$C$12/$L11,0)</f>
        <v>0</v>
      </c>
      <c r="AF28" s="11">
        <f>IF(NOT(ISBLANK(AF11)),Summary!$C$12/$L11,0)</f>
        <v>0</v>
      </c>
      <c r="AG28" s="11">
        <f>IF(NOT(ISBLANK(AG11)),Summary!$C$12/$L11,0)</f>
        <v>0</v>
      </c>
      <c r="AH28" s="11">
        <f>IF(NOT(ISBLANK(AH11)),Summary!$C$12/$L11,0)</f>
        <v>0</v>
      </c>
      <c r="AI28" s="11">
        <f>IF(NOT(ISBLANK(AI11)),Summary!$C$12/$L11,0)</f>
        <v>0</v>
      </c>
      <c r="AJ28" s="11">
        <f>IF(NOT(ISBLANK(AJ11)),Summary!$C$12/$L11,0)</f>
        <v>0</v>
      </c>
      <c r="AK28" s="11">
        <f>IF(NOT(ISBLANK(AK11)),Summary!$C$12/$L11,0)</f>
        <v>0</v>
      </c>
      <c r="AL28" s="11">
        <f>IF(NOT(ISBLANK(AL11)),Summary!$C$12/$L11,0)</f>
        <v>0</v>
      </c>
      <c r="AM28" s="11">
        <f>IF(NOT(ISBLANK(AM11)),Summary!$C$12/$L11,0)</f>
        <v>0</v>
      </c>
    </row>
    <row r="29" spans="1:39" x14ac:dyDescent="0.25">
      <c r="A29" s="112" t="s">
        <v>35</v>
      </c>
      <c r="B29" s="112" t="s">
        <v>35</v>
      </c>
      <c r="C29" s="112" t="s">
        <v>35</v>
      </c>
      <c r="D29" s="112"/>
      <c r="E29" s="112" t="s">
        <v>35</v>
      </c>
      <c r="F29" s="112" t="s">
        <v>35</v>
      </c>
      <c r="G29" s="112" t="s">
        <v>35</v>
      </c>
      <c r="H29" s="112" t="s">
        <v>35</v>
      </c>
      <c r="I29" s="112" t="s">
        <v>35</v>
      </c>
      <c r="J29" s="112" t="s">
        <v>35</v>
      </c>
      <c r="K29" t="s">
        <v>1</v>
      </c>
      <c r="M29" s="7">
        <f>IF(NOT(ISBLANK(M6)),Summary!$C$9/$L6,0)</f>
        <v>0</v>
      </c>
      <c r="N29" s="7">
        <f>IF(NOT(ISBLANK(N6)),Summary!$C$9/$L6,0)</f>
        <v>0</v>
      </c>
      <c r="O29" s="7">
        <f>IF(NOT(ISBLANK(O6)),Summary!$C$9/$L6,0)</f>
        <v>0</v>
      </c>
      <c r="P29" s="7">
        <f>IF(NOT(ISBLANK(P6)),Summary!$C$9/$L6,0)</f>
        <v>0</v>
      </c>
      <c r="Q29" s="7">
        <f>IF(NOT(ISBLANK(Q6)),Summary!$C$9/$L6,0)</f>
        <v>0</v>
      </c>
      <c r="R29" s="7">
        <f>IF(NOT(ISBLANK(R6)),Summary!$C$9/$L6,0)</f>
        <v>0</v>
      </c>
      <c r="S29" s="7">
        <f>IF(NOT(ISBLANK(S6)),Summary!$C$9/$L6,0)</f>
        <v>0</v>
      </c>
      <c r="T29" s="7">
        <f>IF(NOT(ISBLANK(T6)),Summary!$C$9/$L6,0)</f>
        <v>0</v>
      </c>
      <c r="U29" s="7">
        <f>IF(NOT(ISBLANK(U6)),Summary!$C$9/$L6,0)</f>
        <v>0</v>
      </c>
      <c r="V29" s="7">
        <f>IF(NOT(ISBLANK(V6)),Summary!$C$9/$L6,0)</f>
        <v>0</v>
      </c>
      <c r="W29" s="7">
        <f>IF(NOT(ISBLANK(W6)),Summary!$C$9/$L6,0)</f>
        <v>0</v>
      </c>
      <c r="X29" s="7">
        <f>IF(NOT(ISBLANK(X6)),Summary!$C$9/$L6,0)</f>
        <v>0</v>
      </c>
      <c r="Y29" s="7">
        <f>IF(NOT(ISBLANK(Y6)),Summary!$C$9/$L6,0)</f>
        <v>0</v>
      </c>
      <c r="Z29" s="7">
        <f>IF(NOT(ISBLANK(Z6)),Summary!$C$9/$L6,0)</f>
        <v>0</v>
      </c>
      <c r="AA29" s="7">
        <f>IF(NOT(ISBLANK(AA6)),Summary!$C$9/$L6,0)</f>
        <v>0</v>
      </c>
      <c r="AB29" s="7">
        <f>IF(NOT(ISBLANK(AB6)),Summary!$C$9/$L6,0)</f>
        <v>0</v>
      </c>
      <c r="AC29" s="7">
        <f>IF(NOT(ISBLANK(AC6)),Summary!$C$9/$L6,0)</f>
        <v>0</v>
      </c>
      <c r="AD29" s="7">
        <f>IF(NOT(ISBLANK(AD6)),Summary!$C$9/$L6,0)</f>
        <v>0</v>
      </c>
      <c r="AE29" s="7">
        <f>IF(NOT(ISBLANK(AE6)),Summary!$C$9/$L6,0)</f>
        <v>0</v>
      </c>
      <c r="AF29" s="7">
        <f>IF(NOT(ISBLANK(AF6)),Summary!$C$9/$L6,0)</f>
        <v>0</v>
      </c>
      <c r="AG29" s="7">
        <f>IF(NOT(ISBLANK(AG6)),Summary!$C$9/$L6,0)</f>
        <v>0</v>
      </c>
      <c r="AH29" s="7">
        <f>IF(NOT(ISBLANK(AH6)),Summary!$C$9/$L6,0)</f>
        <v>0</v>
      </c>
      <c r="AI29" s="7">
        <f>IF(NOT(ISBLANK(AI6)),Summary!$C$9/$L6,0)</f>
        <v>0</v>
      </c>
      <c r="AJ29" s="7">
        <f>IF(NOT(ISBLANK(AJ6)),Summary!$C$9/$L6,0)</f>
        <v>0</v>
      </c>
      <c r="AK29" s="7">
        <f>IF(NOT(ISBLANK(AK6)),Summary!$C$9/$L6,0)</f>
        <v>0</v>
      </c>
      <c r="AL29" s="7">
        <f>IF(NOT(ISBLANK(AL6)),Summary!$C$9/$L6,0)</f>
        <v>0</v>
      </c>
      <c r="AM29" s="7">
        <f>IF(NOT(ISBLANK(AM6)),Summary!$C$9/$L6,0)</f>
        <v>0</v>
      </c>
    </row>
    <row r="30" spans="1:39" x14ac:dyDescent="0.25">
      <c r="A30" s="112" t="s">
        <v>35</v>
      </c>
      <c r="B30" s="112" t="s">
        <v>35</v>
      </c>
      <c r="C30" s="112" t="s">
        <v>35</v>
      </c>
      <c r="D30" s="112"/>
      <c r="E30" s="112" t="s">
        <v>35</v>
      </c>
      <c r="F30" s="112" t="s">
        <v>35</v>
      </c>
      <c r="G30" s="112" t="s">
        <v>35</v>
      </c>
      <c r="H30" s="112" t="s">
        <v>35</v>
      </c>
      <c r="I30" s="112" t="s">
        <v>35</v>
      </c>
      <c r="J30" s="112" t="s">
        <v>35</v>
      </c>
      <c r="K30" t="s">
        <v>3</v>
      </c>
      <c r="M30" s="7">
        <f>IF(NOT(ISBLANK(M7)),Summary!$C$10/$L7,0)</f>
        <v>0</v>
      </c>
      <c r="N30" s="7">
        <f>IF(NOT(ISBLANK(N7)),Summary!$C$10/$L7,0)</f>
        <v>0</v>
      </c>
      <c r="O30" s="7">
        <f>IF(NOT(ISBLANK(O7)),Summary!$C$10/$L7,0)</f>
        <v>0</v>
      </c>
      <c r="P30" s="7">
        <f>IF(NOT(ISBLANK(P7)),Summary!$C$10/$L7,0)</f>
        <v>0</v>
      </c>
      <c r="Q30" s="7">
        <f>IF(NOT(ISBLANK(Q7)),Summary!$C$10/$L7,0)</f>
        <v>0</v>
      </c>
      <c r="R30" s="7">
        <f>IF(NOT(ISBLANK(R7)),Summary!$C$10/$L7,0)</f>
        <v>0</v>
      </c>
      <c r="S30" s="7">
        <f>IF(NOT(ISBLANK(S7)),Summary!$C$10/$L7,0)</f>
        <v>0</v>
      </c>
      <c r="T30" s="7">
        <f>IF(NOT(ISBLANK(T7)),Summary!$C$10/$L7,0)</f>
        <v>0</v>
      </c>
      <c r="U30" s="7">
        <f>IF(NOT(ISBLANK(U7)),Summary!$C$10/$L7,0)</f>
        <v>0</v>
      </c>
      <c r="V30" s="7">
        <f>IF(NOT(ISBLANK(V7)),Summary!$C$10/$L7,0)</f>
        <v>0</v>
      </c>
      <c r="W30" s="7">
        <f>IF(NOT(ISBLANK(W7)),Summary!$C$10/$L7,0)</f>
        <v>0</v>
      </c>
      <c r="X30" s="7">
        <f>IF(NOT(ISBLANK(X7)),Summary!$C$10/$L7,0)</f>
        <v>0</v>
      </c>
      <c r="Y30" s="7">
        <f>IF(NOT(ISBLANK(Y7)),Summary!$C$10/$L7,0)</f>
        <v>0</v>
      </c>
      <c r="Z30" s="7">
        <f>IF(NOT(ISBLANK(Z7)),Summary!$C$10/$L7,0)</f>
        <v>0</v>
      </c>
      <c r="AA30" s="7">
        <f>IF(NOT(ISBLANK(AA7)),Summary!$C$10/$L7,0)</f>
        <v>0</v>
      </c>
      <c r="AB30" s="7">
        <f>IF(NOT(ISBLANK(AB7)),Summary!$C$10/$L7,0)</f>
        <v>0</v>
      </c>
      <c r="AC30" s="7">
        <f>IF(NOT(ISBLANK(AC7)),Summary!$C$10/$L7,0)</f>
        <v>0</v>
      </c>
      <c r="AD30" s="7">
        <f>IF(NOT(ISBLANK(AD7)),Summary!$C$10/$L7,0)</f>
        <v>0</v>
      </c>
      <c r="AE30" s="7">
        <f>IF(NOT(ISBLANK(AE7)),Summary!$C$10/$L7,0)</f>
        <v>0</v>
      </c>
      <c r="AF30" s="7">
        <f>IF(NOT(ISBLANK(AF7)),Summary!$C$10/$L7,0)</f>
        <v>0</v>
      </c>
      <c r="AG30" s="7">
        <f>IF(NOT(ISBLANK(AG7)),Summary!$C$10/$L7,0)</f>
        <v>0</v>
      </c>
      <c r="AH30" s="7">
        <f>IF(NOT(ISBLANK(AH7)),Summary!$C$10/$L7,0)</f>
        <v>0</v>
      </c>
      <c r="AI30" s="7">
        <f>IF(NOT(ISBLANK(AI7)),Summary!$C$10/$L7,0)</f>
        <v>0</v>
      </c>
      <c r="AJ30" s="7">
        <f>IF(NOT(ISBLANK(AJ7)),Summary!$C$10/$L7,0)</f>
        <v>0</v>
      </c>
      <c r="AK30" s="7">
        <f>IF(NOT(ISBLANK(AK7)),Summary!$C$10/$L7,0)</f>
        <v>0</v>
      </c>
      <c r="AL30" s="7">
        <f>IF(NOT(ISBLANK(AL7)),Summary!$C$10/$L7,0)</f>
        <v>0</v>
      </c>
      <c r="AM30" s="7">
        <f>IF(NOT(ISBLANK(AM7)),Summary!$C$10/$L7,0)</f>
        <v>0</v>
      </c>
    </row>
    <row r="31" spans="1:39" x14ac:dyDescent="0.25">
      <c r="A31" s="112" t="s">
        <v>35</v>
      </c>
      <c r="B31" s="112"/>
      <c r="C31" s="112"/>
      <c r="D31" s="112" t="s">
        <v>35</v>
      </c>
      <c r="E31" s="112" t="s">
        <v>35</v>
      </c>
      <c r="F31" s="112" t="s">
        <v>35</v>
      </c>
      <c r="G31" s="112" t="s">
        <v>35</v>
      </c>
      <c r="H31" s="112" t="s">
        <v>35</v>
      </c>
      <c r="I31" s="112" t="s">
        <v>35</v>
      </c>
      <c r="J31" s="112" t="s">
        <v>35</v>
      </c>
      <c r="K31" t="s">
        <v>88</v>
      </c>
      <c r="M31" s="7">
        <f>IFERROR(IF(M9&lt;&gt;"",Summary!$C$13/$L$9,0),0)</f>
        <v>0</v>
      </c>
      <c r="N31" s="7">
        <f>IFERROR(IF(N9&lt;&gt;"",Summary!$C$13/$L$9,0),0)</f>
        <v>0</v>
      </c>
      <c r="O31" s="7">
        <f>IFERROR(IF(O9&lt;&gt;"",Summary!$C$13/$L$9,0),0)</f>
        <v>0</v>
      </c>
      <c r="P31" s="7">
        <f>IFERROR(IF(P9&lt;&gt;"",Summary!$C$13/$L$9,0),0)</f>
        <v>0</v>
      </c>
      <c r="Q31" s="7">
        <f>IFERROR(IF(Q9&lt;&gt;"",Summary!$C$13/$L$9,0),0)</f>
        <v>0</v>
      </c>
      <c r="R31" s="7">
        <f>IFERROR(IF(R9&lt;&gt;"",Summary!$C$13/$L$9,0),0)</f>
        <v>0</v>
      </c>
      <c r="S31" s="7">
        <f>IFERROR(IF(S9&lt;&gt;"",Summary!$C$13/$L$9,0),0)</f>
        <v>0</v>
      </c>
      <c r="T31" s="7">
        <f>IFERROR(IF(T9&lt;&gt;"",Summary!$C$13/$L$9,0),0)</f>
        <v>0</v>
      </c>
      <c r="U31" s="7">
        <f>IFERROR(IF(U9&lt;&gt;"",Summary!$C$13/$L$9,0),0)</f>
        <v>0</v>
      </c>
      <c r="V31" s="7">
        <f>IFERROR(IF(V9&lt;&gt;"",Summary!$C$13/$L$9,0),0)</f>
        <v>0</v>
      </c>
      <c r="W31" s="7">
        <f>IFERROR(IF(W9&lt;&gt;"",Summary!$C$13/$L$9,0),0)</f>
        <v>0</v>
      </c>
      <c r="X31" s="7">
        <f>IFERROR(IF(X9&lt;&gt;"",Summary!$C$13/$L$9,0),0)</f>
        <v>0</v>
      </c>
      <c r="Y31" s="7">
        <f>IFERROR(IF(Y9&lt;&gt;"",Summary!$C$13/$L$9,0),0)</f>
        <v>0</v>
      </c>
      <c r="Z31" s="7">
        <f>IFERROR(IF(Z9&lt;&gt;"",Summary!$C$13/$L$9,0),0)</f>
        <v>0</v>
      </c>
      <c r="AA31" s="7">
        <f>IFERROR(IF(AA9&lt;&gt;"",Summary!$C$13/$L$9,0),0)</f>
        <v>0</v>
      </c>
      <c r="AB31" s="7">
        <f>IFERROR(IF(AB9&lt;&gt;"",Summary!$C$13/$L$9,0),0)</f>
        <v>0</v>
      </c>
      <c r="AC31" s="7">
        <f>IFERROR(IF(AC9&lt;&gt;"",Summary!$C$13/$L$9,0),0)</f>
        <v>0</v>
      </c>
      <c r="AD31" s="7">
        <f>IFERROR(IF(AD9&lt;&gt;"",Summary!$C$13/$L$9,0),0)</f>
        <v>0</v>
      </c>
      <c r="AE31" s="7">
        <f>IFERROR(IF(AE9&lt;&gt;"",Summary!$C$13/$L$9,0),0)</f>
        <v>0</v>
      </c>
      <c r="AF31" s="7">
        <f>IFERROR(IF(AF9&lt;&gt;"",Summary!$C$13/$L$9,0),0)</f>
        <v>0</v>
      </c>
      <c r="AG31" s="7">
        <f>IFERROR(IF(AG9&lt;&gt;"",Summary!$C$13/$L$9,0),0)</f>
        <v>0</v>
      </c>
      <c r="AH31" s="7">
        <f>IFERROR(IF(AH9&lt;&gt;"",Summary!$C$13/$L$9,0),0)</f>
        <v>0</v>
      </c>
      <c r="AI31" s="7">
        <f>IFERROR(IF(AI9&lt;&gt;"",Summary!$C$13/$L$9,0),0)</f>
        <v>0</v>
      </c>
      <c r="AJ31" s="7">
        <f>IFERROR(IF(AJ9&lt;&gt;"",Summary!$C$13/$L$9,0),0)</f>
        <v>0</v>
      </c>
      <c r="AK31" s="7">
        <f>IFERROR(IF(AK9&lt;&gt;"",Summary!$C$13/$L$9,0),0)</f>
        <v>0</v>
      </c>
      <c r="AL31" s="7">
        <f>IFERROR(IF(AL9&lt;&gt;"",Summary!$C$13/$L$9,0),0)</f>
        <v>0</v>
      </c>
      <c r="AM31" s="7">
        <f>IFERROR(IF(AM9&lt;&gt;"",Summary!$C$13/$L$9,0),0)</f>
        <v>0</v>
      </c>
    </row>
    <row r="32" spans="1:39" x14ac:dyDescent="0.25">
      <c r="A32" s="112" t="s">
        <v>35</v>
      </c>
      <c r="B32" s="112"/>
      <c r="C32" s="112"/>
      <c r="D32" s="112"/>
      <c r="E32" s="112" t="s">
        <v>35</v>
      </c>
      <c r="F32" s="112" t="s">
        <v>35</v>
      </c>
      <c r="G32" s="112" t="s">
        <v>35</v>
      </c>
      <c r="H32" s="112" t="s">
        <v>35</v>
      </c>
      <c r="I32" s="112" t="s">
        <v>35</v>
      </c>
      <c r="J32" s="112" t="s">
        <v>35</v>
      </c>
      <c r="K32" t="s">
        <v>65</v>
      </c>
      <c r="M32" s="7">
        <f>M91*Summary!$C$28</f>
        <v>0</v>
      </c>
      <c r="N32" s="7">
        <f>N91*Summary!$C$28</f>
        <v>0</v>
      </c>
      <c r="O32" s="7">
        <f>O91*Summary!$C$28</f>
        <v>0</v>
      </c>
      <c r="P32" s="7">
        <f>P91*Summary!$C$28</f>
        <v>0</v>
      </c>
      <c r="Q32" s="7">
        <f>Q91*Summary!$C$28</f>
        <v>0</v>
      </c>
      <c r="R32" s="7">
        <f>R91*Summary!$C$28</f>
        <v>0</v>
      </c>
      <c r="S32" s="7">
        <f>S91*Summary!$C$28</f>
        <v>0</v>
      </c>
      <c r="T32" s="7">
        <f>T91*Summary!$C$28</f>
        <v>0</v>
      </c>
      <c r="U32" s="7">
        <f>U91*Summary!$C$28</f>
        <v>0</v>
      </c>
      <c r="V32" s="7">
        <f>V91*Summary!$C$28</f>
        <v>0</v>
      </c>
      <c r="W32" s="7">
        <f>W91*Summary!$C$28</f>
        <v>0</v>
      </c>
      <c r="X32" s="7">
        <f>X91*Summary!$C$28</f>
        <v>0</v>
      </c>
      <c r="Y32" s="7">
        <f>Y91*Summary!$C$28</f>
        <v>0</v>
      </c>
      <c r="Z32" s="7">
        <f>Z91*Summary!$C$28</f>
        <v>0</v>
      </c>
      <c r="AA32" s="7">
        <f>AA91*Summary!$C$28</f>
        <v>0</v>
      </c>
      <c r="AB32" s="7">
        <f>AB91*Summary!$C$28</f>
        <v>0</v>
      </c>
      <c r="AC32" s="7">
        <f>AC91*Summary!$C$28</f>
        <v>0</v>
      </c>
      <c r="AD32" s="7">
        <f>AD91*Summary!$C$28</f>
        <v>0</v>
      </c>
      <c r="AE32" s="7">
        <f>AE91*Summary!$C$28</f>
        <v>0</v>
      </c>
      <c r="AF32" s="7">
        <f>AF91*Summary!$C$28</f>
        <v>0</v>
      </c>
      <c r="AG32" s="7">
        <f>AG91*Summary!$C$28</f>
        <v>0</v>
      </c>
      <c r="AH32" s="7">
        <f>AH91*Summary!$C$28</f>
        <v>0</v>
      </c>
      <c r="AI32" s="7">
        <f>AI91*Summary!$C$28</f>
        <v>0</v>
      </c>
      <c r="AJ32" s="7">
        <f>AJ91*Summary!$C$28</f>
        <v>0</v>
      </c>
      <c r="AK32" s="7">
        <f>AK91*Summary!$C$28</f>
        <v>0</v>
      </c>
      <c r="AL32" s="7">
        <f>AL91*Summary!$C$28</f>
        <v>0</v>
      </c>
      <c r="AM32" s="7">
        <f>AM91*Summary!$C$28</f>
        <v>0</v>
      </c>
    </row>
    <row r="33" spans="1:40" x14ac:dyDescent="0.25">
      <c r="A33" s="112" t="s">
        <v>35</v>
      </c>
      <c r="B33" s="112" t="s">
        <v>35</v>
      </c>
      <c r="C33" s="112" t="s">
        <v>35</v>
      </c>
      <c r="D33" s="112"/>
      <c r="E33" s="112" t="s">
        <v>35</v>
      </c>
      <c r="F33" s="112" t="s">
        <v>35</v>
      </c>
      <c r="G33" s="112" t="s">
        <v>35</v>
      </c>
      <c r="H33" s="112" t="s">
        <v>35</v>
      </c>
      <c r="I33" s="112" t="s">
        <v>35</v>
      </c>
      <c r="J33" s="112" t="s">
        <v>35</v>
      </c>
      <c r="K33" t="s">
        <v>25</v>
      </c>
      <c r="M33" s="7">
        <f>IF(NOT(ISBLANK(M10)),Summary!$C$11/$L10,0)</f>
        <v>0</v>
      </c>
      <c r="N33" s="7">
        <f>IF(NOT(ISBLANK(N10)),Summary!$C$11/$L10,0)</f>
        <v>0</v>
      </c>
      <c r="O33" s="7">
        <f>IF(NOT(ISBLANK(O10)),Summary!$C$11/$L10,0)</f>
        <v>0</v>
      </c>
      <c r="P33" s="7">
        <f>IF(NOT(ISBLANK(P10)),Summary!$C$11/$L10,0)</f>
        <v>0</v>
      </c>
      <c r="Q33" s="7">
        <f>IF(NOT(ISBLANK(Q10)),Summary!$C$11/$L10,0)</f>
        <v>0</v>
      </c>
      <c r="R33" s="7">
        <f>IF(NOT(ISBLANK(R10)),Summary!$C$11/$L10,0)</f>
        <v>0</v>
      </c>
      <c r="S33" s="7">
        <f>IF(NOT(ISBLANK(S10)),Summary!$C$11/$L10,0)</f>
        <v>0</v>
      </c>
      <c r="T33" s="7">
        <f>IF(NOT(ISBLANK(T10)),Summary!$C$11/$L10,0)</f>
        <v>0</v>
      </c>
      <c r="U33" s="7">
        <f>IF(NOT(ISBLANK(U10)),Summary!$C$11/$L10,0)</f>
        <v>0</v>
      </c>
      <c r="V33" s="7">
        <f>IF(NOT(ISBLANK(V10)),Summary!$C$11/$L10,0)</f>
        <v>0</v>
      </c>
      <c r="W33" s="7">
        <f>IF(NOT(ISBLANK(W10)),Summary!$C$11/$L10,0)</f>
        <v>0</v>
      </c>
      <c r="X33" s="7">
        <f>IF(NOT(ISBLANK(X10)),Summary!$C$11/$L10,0)</f>
        <v>0</v>
      </c>
      <c r="Y33" s="7">
        <f>IF(NOT(ISBLANK(Y10)),Summary!$C$11/$L10,0)</f>
        <v>0</v>
      </c>
      <c r="Z33" s="7">
        <f>IF(NOT(ISBLANK(Z10)),Summary!$C$11/$L10,0)</f>
        <v>0</v>
      </c>
      <c r="AA33" s="7">
        <f>IF(NOT(ISBLANK(AA10)),Summary!$C$11/$L10,0)</f>
        <v>0</v>
      </c>
      <c r="AB33" s="7">
        <f>IF(NOT(ISBLANK(AB10)),Summary!$C$11/$L10,0)</f>
        <v>0</v>
      </c>
      <c r="AC33" s="7">
        <f>IF(NOT(ISBLANK(AC10)),Summary!$C$11/$L10,0)</f>
        <v>0</v>
      </c>
      <c r="AD33" s="7">
        <f>IF(NOT(ISBLANK(AD10)),Summary!$C$11/$L10,0)</f>
        <v>0</v>
      </c>
      <c r="AE33" s="7">
        <f>IF(NOT(ISBLANK(AE10)),Summary!$C$11/$L10,0)</f>
        <v>0</v>
      </c>
      <c r="AF33" s="7">
        <f>IF(NOT(ISBLANK(AF10)),Summary!$C$11/$L10,0)</f>
        <v>0</v>
      </c>
      <c r="AG33" s="7">
        <f>IF(NOT(ISBLANK(AG10)),Summary!$C$11/$L10,0)</f>
        <v>0</v>
      </c>
      <c r="AH33" s="7">
        <f>IF(NOT(ISBLANK(AH10)),Summary!$C$11/$L10,0)</f>
        <v>0</v>
      </c>
      <c r="AI33" s="7">
        <f>IF(NOT(ISBLANK(AI10)),Summary!$C$11/$L10,0)</f>
        <v>0</v>
      </c>
      <c r="AJ33" s="7">
        <f>IF(NOT(ISBLANK(AJ10)),Summary!$C$11/$L10,0)</f>
        <v>0</v>
      </c>
      <c r="AK33" s="7">
        <f>IF(NOT(ISBLANK(AK10)),Summary!$C$11/$L10,0)</f>
        <v>0</v>
      </c>
      <c r="AL33" s="7">
        <f>IF(NOT(ISBLANK(AL10)),Summary!$C$11/$L10,0)</f>
        <v>0</v>
      </c>
      <c r="AM33" s="7">
        <f>IF(NOT(ISBLANK(AM10)),Summary!$C$11/$L10,0)</f>
        <v>0</v>
      </c>
    </row>
    <row r="34" spans="1:4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1" t="s">
        <v>10</v>
      </c>
      <c r="L34" s="1"/>
      <c r="M34" s="11">
        <f>SUM(M25:M33)</f>
        <v>8377.9533333333347</v>
      </c>
      <c r="N34" s="11">
        <f t="shared" ref="N34:AJ34" si="32">SUM(N25:N33)</f>
        <v>8377.9533333333347</v>
      </c>
      <c r="O34" s="11">
        <f t="shared" si="32"/>
        <v>8377.9533333333347</v>
      </c>
      <c r="P34" s="11">
        <f t="shared" si="32"/>
        <v>8377.9533333333347</v>
      </c>
      <c r="Q34" s="11">
        <f t="shared" si="32"/>
        <v>8377.9533333333347</v>
      </c>
      <c r="R34" s="11">
        <f t="shared" si="32"/>
        <v>8377.9533333333347</v>
      </c>
      <c r="S34" s="11">
        <f t="shared" si="32"/>
        <v>8377.9533333333347</v>
      </c>
      <c r="T34" s="11">
        <f t="shared" si="32"/>
        <v>8377.9533333333347</v>
      </c>
      <c r="U34" s="11">
        <f t="shared" si="32"/>
        <v>8377.9533333333347</v>
      </c>
      <c r="V34" s="11">
        <f t="shared" si="32"/>
        <v>8377.9533333333347</v>
      </c>
      <c r="W34" s="11">
        <f t="shared" si="32"/>
        <v>8377.9533333333347</v>
      </c>
      <c r="X34" s="11">
        <f t="shared" si="32"/>
        <v>8377.9533333333347</v>
      </c>
      <c r="Y34" s="11">
        <f t="shared" si="32"/>
        <v>8377.9533333333347</v>
      </c>
      <c r="Z34" s="11">
        <f t="shared" si="32"/>
        <v>8377.9533333333347</v>
      </c>
      <c r="AA34" s="11">
        <f t="shared" si="32"/>
        <v>8377.9533333333347</v>
      </c>
      <c r="AB34" s="11">
        <f t="shared" si="32"/>
        <v>8377.9533333333347</v>
      </c>
      <c r="AC34" s="11">
        <f t="shared" si="32"/>
        <v>8377.9533333333347</v>
      </c>
      <c r="AD34" s="11">
        <f t="shared" si="32"/>
        <v>8377.9533333333347</v>
      </c>
      <c r="AE34" s="11">
        <f t="shared" si="32"/>
        <v>8377.9533333333347</v>
      </c>
      <c r="AF34" s="11">
        <f t="shared" si="32"/>
        <v>8377.9533333333347</v>
      </c>
      <c r="AG34" s="11">
        <f t="shared" si="32"/>
        <v>8377.9533333333347</v>
      </c>
      <c r="AH34" s="11">
        <f t="shared" si="32"/>
        <v>8377.9533333333347</v>
      </c>
      <c r="AI34" s="11">
        <f t="shared" si="32"/>
        <v>8377.9533333333347</v>
      </c>
      <c r="AJ34" s="11">
        <f t="shared" si="32"/>
        <v>8377.9533333333347</v>
      </c>
      <c r="AK34" s="11">
        <f t="shared" ref="AK34:AL34" si="33">SUM(AK25:AK33)</f>
        <v>0</v>
      </c>
      <c r="AL34" s="11">
        <f t="shared" si="33"/>
        <v>0</v>
      </c>
      <c r="AM34" s="11">
        <f t="shared" ref="AM34" si="34">SUM(AM25:AM33)</f>
        <v>0</v>
      </c>
    </row>
    <row r="35" spans="1:4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1"/>
      <c r="L35" s="1"/>
      <c r="M35" s="1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1" t="s">
        <v>9</v>
      </c>
      <c r="L36" s="1"/>
      <c r="M36" s="11"/>
      <c r="N36" s="36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0" ht="14.25" customHeight="1" x14ac:dyDescent="0.25">
      <c r="A37" s="112" t="s">
        <v>36</v>
      </c>
      <c r="B37" s="112"/>
      <c r="C37" s="112"/>
      <c r="D37" s="112" t="s">
        <v>36</v>
      </c>
      <c r="E37" s="112"/>
      <c r="F37" s="112"/>
      <c r="G37" s="112"/>
      <c r="H37" s="112"/>
      <c r="I37" s="112"/>
      <c r="J37" s="112"/>
      <c r="K37" t="s">
        <v>41</v>
      </c>
      <c r="L37" s="4"/>
      <c r="M37" s="4">
        <f>M$126</f>
        <v>1427.9698166666674</v>
      </c>
      <c r="N37" s="4">
        <f t="shared" ref="N37:AM37" si="35">N$126</f>
        <v>1427.9698166666674</v>
      </c>
      <c r="O37" s="4">
        <f t="shared" si="35"/>
        <v>1427.9698166666674</v>
      </c>
      <c r="P37" s="4">
        <f t="shared" si="35"/>
        <v>1427.9698166666674</v>
      </c>
      <c r="Q37" s="4">
        <f t="shared" si="35"/>
        <v>1427.9698166666674</v>
      </c>
      <c r="R37" s="4">
        <f t="shared" si="35"/>
        <v>1427.9698166666674</v>
      </c>
      <c r="S37" s="4">
        <f t="shared" si="35"/>
        <v>1427.9698166666674</v>
      </c>
      <c r="T37" s="4">
        <f t="shared" si="35"/>
        <v>1427.9698166666674</v>
      </c>
      <c r="U37" s="4">
        <f t="shared" si="35"/>
        <v>1427.9698166666674</v>
      </c>
      <c r="V37" s="4">
        <f t="shared" si="35"/>
        <v>1427.9698166666674</v>
      </c>
      <c r="W37" s="4">
        <f t="shared" si="35"/>
        <v>1427.9698166666674</v>
      </c>
      <c r="X37" s="4">
        <f t="shared" si="35"/>
        <v>1427.9698166666674</v>
      </c>
      <c r="Y37" s="4">
        <f t="shared" si="35"/>
        <v>1427.9698166666674</v>
      </c>
      <c r="Z37" s="4">
        <f t="shared" si="35"/>
        <v>1427.9698166666674</v>
      </c>
      <c r="AA37" s="4">
        <f t="shared" si="35"/>
        <v>1507.9698166666674</v>
      </c>
      <c r="AB37" s="4">
        <f t="shared" si="35"/>
        <v>1827.9698166666667</v>
      </c>
      <c r="AC37" s="4">
        <f t="shared" si="35"/>
        <v>1827.9698166666667</v>
      </c>
      <c r="AD37" s="4">
        <f t="shared" si="35"/>
        <v>1827.9698166666667</v>
      </c>
      <c r="AE37" s="4">
        <f t="shared" si="35"/>
        <v>1827.9698166666667</v>
      </c>
      <c r="AF37" s="4">
        <f t="shared" si="35"/>
        <v>1827.9698166666667</v>
      </c>
      <c r="AG37" s="4">
        <f t="shared" si="35"/>
        <v>1827.9698166666667</v>
      </c>
      <c r="AH37" s="4">
        <f t="shared" si="35"/>
        <v>1827.9698166666667</v>
      </c>
      <c r="AI37" s="4">
        <f t="shared" si="35"/>
        <v>1827.9698166666667</v>
      </c>
      <c r="AJ37" s="4">
        <f t="shared" si="35"/>
        <v>1827.9698166666667</v>
      </c>
      <c r="AK37" s="4">
        <f t="shared" si="35"/>
        <v>0</v>
      </c>
      <c r="AL37" s="4">
        <f t="shared" si="35"/>
        <v>0</v>
      </c>
      <c r="AM37" s="4">
        <f t="shared" si="35"/>
        <v>0</v>
      </c>
    </row>
    <row r="38" spans="1:40" x14ac:dyDescent="0.25">
      <c r="A38" s="112" t="s">
        <v>36</v>
      </c>
      <c r="B38" s="112"/>
      <c r="C38" s="112"/>
      <c r="D38" s="112" t="s">
        <v>36</v>
      </c>
      <c r="E38" s="112"/>
      <c r="F38" s="112"/>
      <c r="G38" s="112"/>
      <c r="H38" s="112"/>
      <c r="I38" s="112"/>
      <c r="J38" s="112"/>
      <c r="K38" t="s">
        <v>24</v>
      </c>
      <c r="L38" s="4"/>
      <c r="M38" s="4">
        <f>M79*'Tax Laws'!$C$5</f>
        <v>511.54670666666669</v>
      </c>
      <c r="N38" s="4">
        <f>N79*'Tax Laws'!$C$5</f>
        <v>511.54670666666669</v>
      </c>
      <c r="O38" s="4">
        <f>O79*'Tax Laws'!$C$5</f>
        <v>511.54670666666669</v>
      </c>
      <c r="P38" s="4">
        <f>P79*'Tax Laws'!$C$5</f>
        <v>511.54670666666669</v>
      </c>
      <c r="Q38" s="4">
        <f>Q79*'Tax Laws'!$C$5</f>
        <v>511.54670666666669</v>
      </c>
      <c r="R38" s="4">
        <f>R79*'Tax Laws'!$C$5</f>
        <v>511.54670666666669</v>
      </c>
      <c r="S38" s="4">
        <f>S79*'Tax Laws'!$C$5</f>
        <v>511.54670666666669</v>
      </c>
      <c r="T38" s="4">
        <f>T79*'Tax Laws'!$C$5</f>
        <v>511.54670666666669</v>
      </c>
      <c r="U38" s="4">
        <f>U79*'Tax Laws'!$C$5</f>
        <v>511.54670666666669</v>
      </c>
      <c r="V38" s="4">
        <f>V79*'Tax Laws'!$C$5</f>
        <v>511.54670666666669</v>
      </c>
      <c r="W38" s="4">
        <f>W79*'Tax Laws'!$C$5</f>
        <v>511.54670666666669</v>
      </c>
      <c r="X38" s="4">
        <f>X79*'Tax Laws'!$C$5</f>
        <v>511.54670666666669</v>
      </c>
      <c r="Y38" s="4">
        <f>Y79*'Tax Laws'!$C$5</f>
        <v>511.54670666666669</v>
      </c>
      <c r="Z38" s="4">
        <f>Z79*'Tax Laws'!$C$5</f>
        <v>511.54670666666669</v>
      </c>
      <c r="AA38" s="4">
        <f>AA79*'Tax Laws'!$C$5</f>
        <v>511.54670666666669</v>
      </c>
      <c r="AB38" s="4">
        <f>AB79*'Tax Laws'!$C$5</f>
        <v>287.5994000000025</v>
      </c>
      <c r="AC38" s="4">
        <f>AC79*'Tax Laws'!$C$5</f>
        <v>0</v>
      </c>
      <c r="AD38" s="4">
        <f>AD79*'Tax Laws'!$C$5</f>
        <v>0</v>
      </c>
      <c r="AE38" s="4">
        <f>AE79*'Tax Laws'!$C$5</f>
        <v>0</v>
      </c>
      <c r="AF38" s="4">
        <f>AF79*'Tax Laws'!$C$5</f>
        <v>0</v>
      </c>
      <c r="AG38" s="4">
        <f>AG79*'Tax Laws'!$C$5</f>
        <v>0</v>
      </c>
      <c r="AH38" s="4">
        <f>AH79*'Tax Laws'!$C$5</f>
        <v>0</v>
      </c>
      <c r="AI38" s="4">
        <f>AI79*'Tax Laws'!$C$5</f>
        <v>0</v>
      </c>
      <c r="AJ38" s="4">
        <f>AJ79*'Tax Laws'!$C$5</f>
        <v>0</v>
      </c>
      <c r="AK38" s="4">
        <f>AK79*'Tax Laws'!$C$5</f>
        <v>0</v>
      </c>
      <c r="AL38" s="4">
        <f>AL79*'Tax Laws'!$C$5</f>
        <v>0</v>
      </c>
      <c r="AM38" s="4">
        <f>AM79*'Tax Laws'!$C$5</f>
        <v>0</v>
      </c>
    </row>
    <row r="39" spans="1:40" x14ac:dyDescent="0.25">
      <c r="A39" s="112" t="s">
        <v>36</v>
      </c>
      <c r="B39" s="112"/>
      <c r="C39" s="112"/>
      <c r="D39" s="112" t="s">
        <v>36</v>
      </c>
      <c r="E39" s="112"/>
      <c r="F39" s="112"/>
      <c r="G39" s="112"/>
      <c r="H39" s="112"/>
      <c r="I39" s="112"/>
      <c r="J39" s="112"/>
      <c r="K39" t="s">
        <v>42</v>
      </c>
      <c r="L39" s="4"/>
      <c r="M39" s="4">
        <f>M82*'Tax Laws'!$C$7</f>
        <v>119.63592333333335</v>
      </c>
      <c r="N39" s="4">
        <f>N82*'Tax Laws'!$C$7</f>
        <v>119.63592333333335</v>
      </c>
      <c r="O39" s="4">
        <f>O82*'Tax Laws'!$C$7</f>
        <v>119.63592333333335</v>
      </c>
      <c r="P39" s="4">
        <f>P82*'Tax Laws'!$C$7</f>
        <v>119.63592333333335</v>
      </c>
      <c r="Q39" s="4">
        <f>Q82*'Tax Laws'!$C$7</f>
        <v>119.63592333333335</v>
      </c>
      <c r="R39" s="4">
        <f>R82*'Tax Laws'!$C$7</f>
        <v>119.63592333333335</v>
      </c>
      <c r="S39" s="4">
        <f>S82*'Tax Laws'!$C$7</f>
        <v>119.63592333333335</v>
      </c>
      <c r="T39" s="4">
        <f>T82*'Tax Laws'!$C$7</f>
        <v>119.63592333333335</v>
      </c>
      <c r="U39" s="4">
        <f>U82*'Tax Laws'!$C$7</f>
        <v>119.63592333333335</v>
      </c>
      <c r="V39" s="4">
        <f>V82*'Tax Laws'!$C$7</f>
        <v>119.63592333333335</v>
      </c>
      <c r="W39" s="4">
        <f>W82*'Tax Laws'!$C$7</f>
        <v>119.63592333333335</v>
      </c>
      <c r="X39" s="4">
        <f>X82*'Tax Laws'!$C$7</f>
        <v>119.63592333333335</v>
      </c>
      <c r="Y39" s="4">
        <f>Y82*'Tax Laws'!$C$7</f>
        <v>119.63592333333335</v>
      </c>
      <c r="Z39" s="4">
        <f>Z82*'Tax Laws'!$C$7</f>
        <v>119.63592333333335</v>
      </c>
      <c r="AA39" s="4">
        <f>AA82*'Tax Laws'!$C$7</f>
        <v>119.63592333333335</v>
      </c>
      <c r="AB39" s="4">
        <f>AB82*'Tax Laws'!$C$7</f>
        <v>119.63592333333335</v>
      </c>
      <c r="AC39" s="4">
        <f>AC82*'Tax Laws'!$C$7</f>
        <v>119.63592333333335</v>
      </c>
      <c r="AD39" s="4">
        <f>AD82*'Tax Laws'!$C$7</f>
        <v>119.63592333333335</v>
      </c>
      <c r="AE39" s="4">
        <f>AE82*'Tax Laws'!$C$7</f>
        <v>119.63592333333335</v>
      </c>
      <c r="AF39" s="4">
        <f>AF82*'Tax Laws'!$C$7</f>
        <v>119.63592333333335</v>
      </c>
      <c r="AG39" s="4">
        <f>AG82*'Tax Laws'!$C$7</f>
        <v>119.63592333333335</v>
      </c>
      <c r="AH39" s="4">
        <f>AH82*'Tax Laws'!$C$7</f>
        <v>119.63592333333335</v>
      </c>
      <c r="AI39" s="4">
        <f>AI82*'Tax Laws'!$C$7</f>
        <v>119.63592333333335</v>
      </c>
      <c r="AJ39" s="4">
        <f>AJ82*'Tax Laws'!$C$7</f>
        <v>119.63592333333335</v>
      </c>
      <c r="AK39" s="4">
        <f>AK82*'Tax Laws'!$C$7</f>
        <v>0</v>
      </c>
      <c r="AL39" s="4">
        <f>AL82*'Tax Laws'!$C$7</f>
        <v>0</v>
      </c>
      <c r="AM39" s="4">
        <f>AM82*'Tax Laws'!$C$7</f>
        <v>0</v>
      </c>
    </row>
    <row r="40" spans="1:40" x14ac:dyDescent="0.25">
      <c r="A40" s="112" t="s">
        <v>36</v>
      </c>
      <c r="B40" s="112"/>
      <c r="C40" s="112"/>
      <c r="D40" s="112" t="s">
        <v>36</v>
      </c>
      <c r="E40" s="112"/>
      <c r="F40" s="112"/>
      <c r="G40" s="112"/>
      <c r="H40" s="112"/>
      <c r="I40" s="112"/>
      <c r="J40" s="112"/>
      <c r="K40" t="s">
        <v>43</v>
      </c>
      <c r="L40" s="4"/>
      <c r="M40" s="4">
        <f>M83*'Tax Laws'!$C$8</f>
        <v>0</v>
      </c>
      <c r="N40" s="4">
        <f>N83*'Tax Laws'!$C$8</f>
        <v>0</v>
      </c>
      <c r="O40" s="4">
        <f>O83*'Tax Laws'!$C$8</f>
        <v>0</v>
      </c>
      <c r="P40" s="4">
        <f>P83*'Tax Laws'!$C$8</f>
        <v>0</v>
      </c>
      <c r="Q40" s="4">
        <f>Q83*'Tax Laws'!$C$8</f>
        <v>0</v>
      </c>
      <c r="R40" s="4">
        <f>R83*'Tax Laws'!$C$8</f>
        <v>0</v>
      </c>
      <c r="S40" s="4">
        <f>S83*'Tax Laws'!$C$8</f>
        <v>0</v>
      </c>
      <c r="T40" s="4">
        <f>T83*'Tax Laws'!$C$8</f>
        <v>0</v>
      </c>
      <c r="U40" s="4">
        <f>U83*'Tax Laws'!$C$8</f>
        <v>0</v>
      </c>
      <c r="V40" s="4">
        <f>V83*'Tax Laws'!$C$8</f>
        <v>0</v>
      </c>
      <c r="W40" s="4">
        <f>W83*'Tax Laws'!$C$8</f>
        <v>0</v>
      </c>
      <c r="X40" s="4">
        <f>X83*'Tax Laws'!$C$8</f>
        <v>0</v>
      </c>
      <c r="Y40" s="4">
        <f>Y83*'Tax Laws'!$C$8</f>
        <v>0</v>
      </c>
      <c r="Z40" s="4">
        <f>Z83*'Tax Laws'!$C$8</f>
        <v>0</v>
      </c>
      <c r="AA40" s="4">
        <f>AA83*'Tax Laws'!$C$8</f>
        <v>0</v>
      </c>
      <c r="AB40" s="4">
        <f>AB83*'Tax Laws'!$C$8</f>
        <v>0</v>
      </c>
      <c r="AC40" s="4">
        <f>AC83*'Tax Laws'!$C$8</f>
        <v>0</v>
      </c>
      <c r="AD40" s="4">
        <f>AD83*'Tax Laws'!$C$8</f>
        <v>0</v>
      </c>
      <c r="AE40" s="4">
        <f>AE83*'Tax Laws'!$C$8</f>
        <v>0</v>
      </c>
      <c r="AF40" s="4">
        <f>AF83*'Tax Laws'!$C$8</f>
        <v>0</v>
      </c>
      <c r="AG40" s="4">
        <f>AG83*'Tax Laws'!$C$8</f>
        <v>0</v>
      </c>
      <c r="AH40" s="4">
        <f>AH83*'Tax Laws'!$C$8</f>
        <v>0</v>
      </c>
      <c r="AI40" s="4">
        <f>AI83*'Tax Laws'!$C$8</f>
        <v>0</v>
      </c>
      <c r="AJ40" s="4">
        <f>AJ83*'Tax Laws'!$C$8</f>
        <v>0</v>
      </c>
      <c r="AK40" s="4">
        <f>AK83*'Tax Laws'!$C$8</f>
        <v>0</v>
      </c>
      <c r="AL40" s="4">
        <f>AL83*'Tax Laws'!$C$8</f>
        <v>0</v>
      </c>
      <c r="AM40" s="4">
        <f>AM83*'Tax Laws'!$C$8</f>
        <v>0</v>
      </c>
    </row>
    <row r="41" spans="1:40" x14ac:dyDescent="0.25">
      <c r="A41" s="112" t="s">
        <v>36</v>
      </c>
      <c r="B41" s="112"/>
      <c r="C41" s="112"/>
      <c r="D41" s="112" t="s">
        <v>36</v>
      </c>
      <c r="E41" s="112"/>
      <c r="F41" s="112"/>
      <c r="G41" s="112"/>
      <c r="H41" s="112"/>
      <c r="I41" s="112"/>
      <c r="J41" s="112"/>
      <c r="K41" t="s">
        <v>13</v>
      </c>
      <c r="L41" s="4"/>
      <c r="M41" s="4">
        <f>M149</f>
        <v>576.2586275416669</v>
      </c>
      <c r="N41" s="4">
        <f t="shared" ref="N41:AM41" si="36">N149</f>
        <v>576.2586275416669</v>
      </c>
      <c r="O41" s="4">
        <f t="shared" si="36"/>
        <v>576.2586275416669</v>
      </c>
      <c r="P41" s="4">
        <f t="shared" si="36"/>
        <v>576.2586275416669</v>
      </c>
      <c r="Q41" s="4">
        <f t="shared" si="36"/>
        <v>576.2586275416669</v>
      </c>
      <c r="R41" s="4">
        <f t="shared" si="36"/>
        <v>576.2586275416669</v>
      </c>
      <c r="S41" s="4">
        <f t="shared" si="36"/>
        <v>576.2586275416669</v>
      </c>
      <c r="T41" s="4">
        <f t="shared" si="36"/>
        <v>576.2586275416669</v>
      </c>
      <c r="U41" s="4">
        <f t="shared" si="36"/>
        <v>576.2586275416669</v>
      </c>
      <c r="V41" s="4">
        <f t="shared" si="36"/>
        <v>576.2586275416669</v>
      </c>
      <c r="W41" s="4">
        <f t="shared" si="36"/>
        <v>576.2586275416669</v>
      </c>
      <c r="X41" s="4">
        <f t="shared" si="36"/>
        <v>576.2586275416669</v>
      </c>
      <c r="Y41" s="4">
        <f t="shared" si="36"/>
        <v>576.2586275416669</v>
      </c>
      <c r="Z41" s="4">
        <f t="shared" si="36"/>
        <v>576.2586275416669</v>
      </c>
      <c r="AA41" s="4">
        <f t="shared" si="36"/>
        <v>601.83362754166683</v>
      </c>
      <c r="AB41" s="4">
        <f t="shared" si="36"/>
        <v>704.13362754166667</v>
      </c>
      <c r="AC41" s="4">
        <f t="shared" si="36"/>
        <v>704.13362754166667</v>
      </c>
      <c r="AD41" s="4">
        <f t="shared" si="36"/>
        <v>704.13362754166667</v>
      </c>
      <c r="AE41" s="4">
        <f t="shared" si="36"/>
        <v>704.13362754166667</v>
      </c>
      <c r="AF41" s="4">
        <f t="shared" si="36"/>
        <v>704.13362754166667</v>
      </c>
      <c r="AG41" s="4">
        <f t="shared" si="36"/>
        <v>704.13362754166667</v>
      </c>
      <c r="AH41" s="4">
        <f t="shared" si="36"/>
        <v>704.13362754166667</v>
      </c>
      <c r="AI41" s="4">
        <f t="shared" si="36"/>
        <v>704.13362754166667</v>
      </c>
      <c r="AJ41" s="4">
        <f t="shared" si="36"/>
        <v>704.13362754166667</v>
      </c>
      <c r="AK41" s="4">
        <f t="shared" si="36"/>
        <v>0</v>
      </c>
      <c r="AL41" s="4">
        <f t="shared" si="36"/>
        <v>0</v>
      </c>
      <c r="AM41" s="4">
        <f t="shared" si="36"/>
        <v>0</v>
      </c>
    </row>
    <row r="42" spans="1:40" x14ac:dyDescent="0.25">
      <c r="A42" s="112" t="s">
        <v>36</v>
      </c>
      <c r="B42" s="112"/>
      <c r="C42" s="112"/>
      <c r="D42" s="112" t="s">
        <v>36</v>
      </c>
      <c r="E42" s="112"/>
      <c r="F42" s="112"/>
      <c r="G42" s="112"/>
      <c r="H42" s="112"/>
      <c r="I42" s="112"/>
      <c r="J42" s="112"/>
      <c r="K42" t="s">
        <v>21</v>
      </c>
      <c r="L42" s="4"/>
      <c r="M42" s="4">
        <f>M155*IF(Summary!$C$39="",'Tax Laws'!$C$47,Summary!$C$39)</f>
        <v>82.507533333333342</v>
      </c>
      <c r="N42" s="4">
        <f>N155*IF(Summary!$C$39="",'Tax Laws'!$C$47,Summary!$C$39)</f>
        <v>82.507533333333342</v>
      </c>
      <c r="O42" s="4">
        <f>O155*IF(Summary!$C$39="",'Tax Laws'!$C$47,Summary!$C$39)</f>
        <v>82.507533333333342</v>
      </c>
      <c r="P42" s="4">
        <f>P155*IF(Summary!$C$39="",'Tax Laws'!$C$47,Summary!$C$39)</f>
        <v>82.507533333333342</v>
      </c>
      <c r="Q42" s="4">
        <f>Q155*IF(Summary!$C$39="",'Tax Laws'!$C$47,Summary!$C$39)</f>
        <v>82.507533333333342</v>
      </c>
      <c r="R42" s="4">
        <f>R155*IF(Summary!$C$39="",'Tax Laws'!$C$47,Summary!$C$39)</f>
        <v>82.507533333333342</v>
      </c>
      <c r="S42" s="4">
        <f>S155*IF(Summary!$C$39="",'Tax Laws'!$C$47,Summary!$C$39)</f>
        <v>82.507533333333342</v>
      </c>
      <c r="T42" s="4">
        <f>T155*IF(Summary!$C$39="",'Tax Laws'!$C$47,Summary!$C$39)</f>
        <v>82.507533333333342</v>
      </c>
      <c r="U42" s="4">
        <f>U155*IF(Summary!$C$39="",'Tax Laws'!$C$47,Summary!$C$39)</f>
        <v>82.507533333333342</v>
      </c>
      <c r="V42" s="4">
        <f>V155*IF(Summary!$C$39="",'Tax Laws'!$C$47,Summary!$C$39)</f>
        <v>82.507533333333342</v>
      </c>
      <c r="W42" s="4">
        <f>W155*IF(Summary!$C$39="",'Tax Laws'!$C$47,Summary!$C$39)</f>
        <v>82.507533333333342</v>
      </c>
      <c r="X42" s="4">
        <f>X155*IF(Summary!$C$39="",'Tax Laws'!$C$47,Summary!$C$39)</f>
        <v>82.507533333333342</v>
      </c>
      <c r="Y42" s="4">
        <f>Y155*IF(Summary!$C$39="",'Tax Laws'!$C$47,Summary!$C$39)</f>
        <v>82.507533333333342</v>
      </c>
      <c r="Z42" s="4">
        <f>Z155*IF(Summary!$C$39="",'Tax Laws'!$C$47,Summary!$C$39)</f>
        <v>77.072066666666942</v>
      </c>
      <c r="AA42" s="4">
        <f>AA155*IF(Summary!$C$39="",'Tax Laws'!$C$47,Summary!$C$39)</f>
        <v>0</v>
      </c>
      <c r="AB42" s="4">
        <f>AB155*IF(Summary!$C$39="",'Tax Laws'!$C$47,Summary!$C$39)</f>
        <v>0</v>
      </c>
      <c r="AC42" s="4">
        <f>AC155*IF(Summary!$C$39="",'Tax Laws'!$C$47,Summary!$C$39)</f>
        <v>0</v>
      </c>
      <c r="AD42" s="4">
        <f>AD155*IF(Summary!$C$39="",'Tax Laws'!$C$47,Summary!$C$39)</f>
        <v>0</v>
      </c>
      <c r="AE42" s="4">
        <f>AE155*IF(Summary!$C$39="",'Tax Laws'!$C$47,Summary!$C$39)</f>
        <v>0</v>
      </c>
      <c r="AF42" s="4">
        <f>AF155*IF(Summary!$C$39="",'Tax Laws'!$C$47,Summary!$C$39)</f>
        <v>0</v>
      </c>
      <c r="AG42" s="4">
        <f>AG155*IF(Summary!$C$39="",'Tax Laws'!$C$47,Summary!$C$39)</f>
        <v>0</v>
      </c>
      <c r="AH42" s="4">
        <f>AH155*IF(Summary!$C$39="",'Tax Laws'!$C$47,Summary!$C$39)</f>
        <v>0</v>
      </c>
      <c r="AI42" s="4">
        <f>AI155*IF(Summary!$C$39="",'Tax Laws'!$C$47,Summary!$C$39)</f>
        <v>0</v>
      </c>
      <c r="AJ42" s="4">
        <f>AJ155*IF(Summary!$C$39="",'Tax Laws'!$C$47,Summary!$C$39)</f>
        <v>0</v>
      </c>
      <c r="AK42" s="4">
        <f>AK155*IF(Summary!$C$39="",'Tax Laws'!$C$47,Summary!$C$39)</f>
        <v>0</v>
      </c>
      <c r="AL42" s="4">
        <f>AL155*IF(Summary!$C$39="",'Tax Laws'!$C$47,Summary!$C$39)</f>
        <v>0</v>
      </c>
      <c r="AM42" s="4">
        <f>AM155*IF(Summary!$C$39="",'Tax Laws'!$C$47,Summary!$C$39)</f>
        <v>0</v>
      </c>
    </row>
    <row r="43" spans="1:4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1" t="s">
        <v>44</v>
      </c>
      <c r="L43" s="6"/>
      <c r="M43" s="11">
        <f>SUM(M37:M42)</f>
        <v>2717.9186075416678</v>
      </c>
      <c r="N43" s="11">
        <f t="shared" ref="N43:AJ43" si="37">SUM(N37:N42)</f>
        <v>2717.9186075416678</v>
      </c>
      <c r="O43" s="11">
        <f t="shared" si="37"/>
        <v>2717.9186075416678</v>
      </c>
      <c r="P43" s="11">
        <f t="shared" si="37"/>
        <v>2717.9186075416678</v>
      </c>
      <c r="Q43" s="11">
        <f t="shared" si="37"/>
        <v>2717.9186075416678</v>
      </c>
      <c r="R43" s="11">
        <f t="shared" si="37"/>
        <v>2717.9186075416678</v>
      </c>
      <c r="S43" s="11">
        <f t="shared" si="37"/>
        <v>2717.9186075416678</v>
      </c>
      <c r="T43" s="11">
        <f t="shared" si="37"/>
        <v>2717.9186075416678</v>
      </c>
      <c r="U43" s="11">
        <f t="shared" si="37"/>
        <v>2717.9186075416678</v>
      </c>
      <c r="V43" s="11">
        <f t="shared" si="37"/>
        <v>2717.9186075416678</v>
      </c>
      <c r="W43" s="11">
        <f t="shared" si="37"/>
        <v>2717.9186075416678</v>
      </c>
      <c r="X43" s="11">
        <f t="shared" si="37"/>
        <v>2717.9186075416678</v>
      </c>
      <c r="Y43" s="11">
        <f t="shared" si="37"/>
        <v>2717.9186075416678</v>
      </c>
      <c r="Z43" s="11">
        <f t="shared" si="37"/>
        <v>2712.4831408750015</v>
      </c>
      <c r="AA43" s="11">
        <f t="shared" si="37"/>
        <v>2740.9860742083342</v>
      </c>
      <c r="AB43" s="11">
        <f t="shared" si="37"/>
        <v>2939.3387675416689</v>
      </c>
      <c r="AC43" s="11">
        <f t="shared" si="37"/>
        <v>2651.7393675416665</v>
      </c>
      <c r="AD43" s="11">
        <f t="shared" si="37"/>
        <v>2651.7393675416665</v>
      </c>
      <c r="AE43" s="11">
        <f t="shared" si="37"/>
        <v>2651.7393675416665</v>
      </c>
      <c r="AF43" s="11">
        <f t="shared" si="37"/>
        <v>2651.7393675416665</v>
      </c>
      <c r="AG43" s="11">
        <f t="shared" si="37"/>
        <v>2651.7393675416665</v>
      </c>
      <c r="AH43" s="11">
        <f t="shared" si="37"/>
        <v>2651.7393675416665</v>
      </c>
      <c r="AI43" s="11">
        <f t="shared" si="37"/>
        <v>2651.7393675416665</v>
      </c>
      <c r="AJ43" s="11">
        <f t="shared" si="37"/>
        <v>2651.7393675416665</v>
      </c>
      <c r="AK43" s="11">
        <f t="shared" ref="AK43:AL43" si="38">SUM(AK37:AK42)</f>
        <v>0</v>
      </c>
      <c r="AL43" s="11">
        <f t="shared" si="38"/>
        <v>0</v>
      </c>
      <c r="AM43" s="11">
        <f t="shared" ref="AM43" si="39">SUM(AM37:AM42)</f>
        <v>0</v>
      </c>
    </row>
    <row r="44" spans="1:4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1"/>
      <c r="L44" s="1"/>
      <c r="M44" s="11"/>
      <c r="N44" s="81"/>
      <c r="O44" s="36"/>
      <c r="P44" s="3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4"/>
    </row>
    <row r="45" spans="1:4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1" t="s">
        <v>45</v>
      </c>
      <c r="L45" s="1"/>
      <c r="M45" s="11"/>
      <c r="N45" s="7"/>
      <c r="O45" s="66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40" x14ac:dyDescent="0.25">
      <c r="A46" s="112" t="s">
        <v>36</v>
      </c>
      <c r="B46" s="112"/>
      <c r="C46" s="112"/>
      <c r="D46" s="112"/>
      <c r="E46" s="112"/>
      <c r="F46" s="112" t="s">
        <v>36</v>
      </c>
      <c r="G46" s="112" t="s">
        <v>36</v>
      </c>
      <c r="H46" s="112" t="s">
        <v>36</v>
      </c>
      <c r="I46" s="112" t="s">
        <v>36</v>
      </c>
      <c r="J46" s="112" t="s">
        <v>36</v>
      </c>
      <c r="K46" t="s">
        <v>47</v>
      </c>
      <c r="M46" s="4">
        <f>IF(M$5&lt;&gt;"",Summary!$C47,0)</f>
        <v>110.1</v>
      </c>
      <c r="N46" s="4">
        <f>IF(N$5&lt;&gt;"",Summary!$C47,0)</f>
        <v>110.1</v>
      </c>
      <c r="O46" s="4">
        <f>IF(O$5&lt;&gt;"",Summary!$C47,0)</f>
        <v>110.1</v>
      </c>
      <c r="P46" s="4">
        <f>IF(P$5&lt;&gt;"",Summary!$C47,0)</f>
        <v>110.1</v>
      </c>
      <c r="Q46" s="4">
        <f>IF(Q$5&lt;&gt;"",Summary!$C47,0)</f>
        <v>110.1</v>
      </c>
      <c r="R46" s="4">
        <f>IF(R$5&lt;&gt;"",Summary!$C47,0)</f>
        <v>110.1</v>
      </c>
      <c r="S46" s="4">
        <f>IF(S$5&lt;&gt;"",Summary!$C47,0)</f>
        <v>110.1</v>
      </c>
      <c r="T46" s="4">
        <f>IF(T$5&lt;&gt;"",Summary!$C47,0)</f>
        <v>110.1</v>
      </c>
      <c r="U46" s="4">
        <f>IF(U$5&lt;&gt;"",Summary!$C47,0)</f>
        <v>110.1</v>
      </c>
      <c r="V46" s="4">
        <f>IF(V$5&lt;&gt;"",Summary!$C47,0)</f>
        <v>110.1</v>
      </c>
      <c r="W46" s="4">
        <f>IF(W$5&lt;&gt;"",Summary!$C47,0)</f>
        <v>110.1</v>
      </c>
      <c r="X46" s="4">
        <f>IF(X$5&lt;&gt;"",Summary!$C47,0)</f>
        <v>110.1</v>
      </c>
      <c r="Y46" s="4">
        <f>IF(Y$5&lt;&gt;"",Summary!$C47,0)</f>
        <v>110.1</v>
      </c>
      <c r="Z46" s="4">
        <f>IF(Z$5&lt;&gt;"",Summary!$C47,0)</f>
        <v>110.1</v>
      </c>
      <c r="AA46" s="4">
        <f>IF(AA$5&lt;&gt;"",Summary!$C47,0)</f>
        <v>110.1</v>
      </c>
      <c r="AB46" s="4">
        <f>IF(AB$5&lt;&gt;"",Summary!$C47,0)</f>
        <v>110.1</v>
      </c>
      <c r="AC46" s="4">
        <f>IF(AC$5&lt;&gt;"",Summary!$C47,0)</f>
        <v>110.1</v>
      </c>
      <c r="AD46" s="4">
        <f>IF(AD$5&lt;&gt;"",Summary!$C47,0)</f>
        <v>110.1</v>
      </c>
      <c r="AE46" s="4">
        <f>IF(AE$5&lt;&gt;"",Summary!$C47,0)</f>
        <v>110.1</v>
      </c>
      <c r="AF46" s="4">
        <f>IF(AF$5&lt;&gt;"",Summary!$C47,0)</f>
        <v>110.1</v>
      </c>
      <c r="AG46" s="4">
        <f>IF(AG$5&lt;&gt;"",Summary!$C47,0)</f>
        <v>110.1</v>
      </c>
      <c r="AH46" s="4">
        <f>IF(AH$5&lt;&gt;"",Summary!$C47,0)</f>
        <v>110.1</v>
      </c>
      <c r="AI46" s="4">
        <f>IF(AI$5&lt;&gt;"",Summary!$C47,0)</f>
        <v>110.1</v>
      </c>
      <c r="AJ46" s="4">
        <f>IF(AJ$5&lt;&gt;"",Summary!$C47,0)</f>
        <v>110.1</v>
      </c>
      <c r="AK46" s="4">
        <f>IF(AK$5&lt;&gt;"",Summary!$C47,0)</f>
        <v>0</v>
      </c>
      <c r="AL46" s="4">
        <f>IF(AL$5&lt;&gt;"",Summary!$C47,0)</f>
        <v>0</v>
      </c>
      <c r="AM46" s="4">
        <f>IF(AM$5&lt;&gt;"",Summary!$C47,0)</f>
        <v>0</v>
      </c>
    </row>
    <row r="47" spans="1:40" x14ac:dyDescent="0.25">
      <c r="A47" s="112" t="s">
        <v>36</v>
      </c>
      <c r="B47" s="112"/>
      <c r="C47" s="112"/>
      <c r="D47" s="112"/>
      <c r="E47" s="112"/>
      <c r="F47" s="112" t="s">
        <v>36</v>
      </c>
      <c r="G47" s="112" t="s">
        <v>36</v>
      </c>
      <c r="H47" s="112" t="s">
        <v>36</v>
      </c>
      <c r="I47" s="112" t="s">
        <v>36</v>
      </c>
      <c r="J47" s="112" t="s">
        <v>36</v>
      </c>
      <c r="K47" t="s">
        <v>48</v>
      </c>
      <c r="M47" s="4">
        <f>IF(M$5&lt;&gt;"",Summary!$C48,0)</f>
        <v>17.100000000000001</v>
      </c>
      <c r="N47" s="4">
        <f>IF(N$5&lt;&gt;"",Summary!$C48,0)</f>
        <v>17.100000000000001</v>
      </c>
      <c r="O47" s="4">
        <f>IF(O$5&lt;&gt;"",Summary!$C48,0)</f>
        <v>17.100000000000001</v>
      </c>
      <c r="P47" s="4">
        <f>IF(P$5&lt;&gt;"",Summary!$C48,0)</f>
        <v>17.100000000000001</v>
      </c>
      <c r="Q47" s="4">
        <f>IF(Q$5&lt;&gt;"",Summary!$C48,0)</f>
        <v>17.100000000000001</v>
      </c>
      <c r="R47" s="4">
        <f>IF(R$5&lt;&gt;"",Summary!$C48,0)</f>
        <v>17.100000000000001</v>
      </c>
      <c r="S47" s="4">
        <f>IF(S$5&lt;&gt;"",Summary!$C48,0)</f>
        <v>17.100000000000001</v>
      </c>
      <c r="T47" s="4">
        <f>IF(T$5&lt;&gt;"",Summary!$C48,0)</f>
        <v>17.100000000000001</v>
      </c>
      <c r="U47" s="4">
        <f>IF(U$5&lt;&gt;"",Summary!$C48,0)</f>
        <v>17.100000000000001</v>
      </c>
      <c r="V47" s="4">
        <f>IF(V$5&lt;&gt;"",Summary!$C48,0)</f>
        <v>17.100000000000001</v>
      </c>
      <c r="W47" s="4">
        <f>IF(W$5&lt;&gt;"",Summary!$C48,0)</f>
        <v>17.100000000000001</v>
      </c>
      <c r="X47" s="4">
        <f>IF(X$5&lt;&gt;"",Summary!$C48,0)</f>
        <v>17.100000000000001</v>
      </c>
      <c r="Y47" s="4">
        <f>IF(Y$5&lt;&gt;"",Summary!$C48,0)</f>
        <v>17.100000000000001</v>
      </c>
      <c r="Z47" s="4">
        <f>IF(Z$5&lt;&gt;"",Summary!$C48,0)</f>
        <v>17.100000000000001</v>
      </c>
      <c r="AA47" s="4">
        <f>IF(AA$5&lt;&gt;"",Summary!$C48,0)</f>
        <v>17.100000000000001</v>
      </c>
      <c r="AB47" s="4">
        <f>IF(AB$5&lt;&gt;"",Summary!$C48,0)</f>
        <v>17.100000000000001</v>
      </c>
      <c r="AC47" s="4">
        <f>IF(AC$5&lt;&gt;"",Summary!$C48,0)</f>
        <v>17.100000000000001</v>
      </c>
      <c r="AD47" s="4">
        <f>IF(AD$5&lt;&gt;"",Summary!$C48,0)</f>
        <v>17.100000000000001</v>
      </c>
      <c r="AE47" s="4">
        <f>IF(AE$5&lt;&gt;"",Summary!$C48,0)</f>
        <v>17.100000000000001</v>
      </c>
      <c r="AF47" s="4">
        <f>IF(AF$5&lt;&gt;"",Summary!$C48,0)</f>
        <v>17.100000000000001</v>
      </c>
      <c r="AG47" s="4">
        <f>IF(AG$5&lt;&gt;"",Summary!$C48,0)</f>
        <v>17.100000000000001</v>
      </c>
      <c r="AH47" s="4">
        <f>IF(AH$5&lt;&gt;"",Summary!$C48,0)</f>
        <v>17.100000000000001</v>
      </c>
      <c r="AI47" s="4">
        <f>IF(AI$5&lt;&gt;"",Summary!$C48,0)</f>
        <v>17.100000000000001</v>
      </c>
      <c r="AJ47" s="4">
        <f>IF(AJ$5&lt;&gt;"",Summary!$C48,0)</f>
        <v>17.100000000000001</v>
      </c>
      <c r="AK47" s="4">
        <f>IF(AK$5&lt;&gt;"",Summary!$C48,0)</f>
        <v>0</v>
      </c>
      <c r="AL47" s="4">
        <f>IF(AL$5&lt;&gt;"",Summary!$C48,0)</f>
        <v>0</v>
      </c>
      <c r="AM47" s="4">
        <f>IF(AM$5&lt;&gt;"",Summary!$C48,0)</f>
        <v>0</v>
      </c>
    </row>
    <row r="48" spans="1:40" x14ac:dyDescent="0.25">
      <c r="A48" s="112" t="s">
        <v>36</v>
      </c>
      <c r="B48" s="112"/>
      <c r="C48" s="112"/>
      <c r="D48" s="112"/>
      <c r="E48" s="112"/>
      <c r="F48" s="112" t="s">
        <v>36</v>
      </c>
      <c r="G48" s="112" t="s">
        <v>36</v>
      </c>
      <c r="H48" s="112" t="s">
        <v>36</v>
      </c>
      <c r="I48" s="112" t="s">
        <v>36</v>
      </c>
      <c r="J48" s="112" t="s">
        <v>36</v>
      </c>
      <c r="K48" t="s">
        <v>52</v>
      </c>
      <c r="M48" s="4">
        <f>IF(M$5&lt;&gt;"",Summary!$C49,0)</f>
        <v>0</v>
      </c>
      <c r="N48" s="4">
        <f>IF(N$5&lt;&gt;"",Summary!$C49,0)</f>
        <v>0</v>
      </c>
      <c r="O48" s="4">
        <f>IF(O$5&lt;&gt;"",Summary!$C49,0)</f>
        <v>0</v>
      </c>
      <c r="P48" s="4">
        <f>IF(P$5&lt;&gt;"",Summary!$C49,0)</f>
        <v>0</v>
      </c>
      <c r="Q48" s="4">
        <f>IF(Q$5&lt;&gt;"",Summary!$C49,0)</f>
        <v>0</v>
      </c>
      <c r="R48" s="4">
        <f>IF(R$5&lt;&gt;"",Summary!$C49,0)</f>
        <v>0</v>
      </c>
      <c r="S48" s="4">
        <f>IF(S$5&lt;&gt;"",Summary!$C49,0)</f>
        <v>0</v>
      </c>
      <c r="T48" s="4">
        <f>IF(T$5&lt;&gt;"",Summary!$C49,0)</f>
        <v>0</v>
      </c>
      <c r="U48" s="4">
        <f>IF(U$5&lt;&gt;"",Summary!$C49,0)</f>
        <v>0</v>
      </c>
      <c r="V48" s="4">
        <f>IF(V$5&lt;&gt;"",Summary!$C49,0)</f>
        <v>0</v>
      </c>
      <c r="W48" s="4">
        <f>IF(W$5&lt;&gt;"",Summary!$C49,0)</f>
        <v>0</v>
      </c>
      <c r="X48" s="4">
        <f>IF(X$5&lt;&gt;"",Summary!$C49,0)</f>
        <v>0</v>
      </c>
      <c r="Y48" s="4">
        <f>IF(Y$5&lt;&gt;"",Summary!$C49,0)</f>
        <v>0</v>
      </c>
      <c r="Z48" s="4">
        <f>IF(Z$5&lt;&gt;"",Summary!$C49,0)</f>
        <v>0</v>
      </c>
      <c r="AA48" s="4">
        <f>IF(AA$5&lt;&gt;"",Summary!$C49,0)</f>
        <v>0</v>
      </c>
      <c r="AB48" s="4">
        <f>IF(AB$5&lt;&gt;"",Summary!$C49,0)</f>
        <v>0</v>
      </c>
      <c r="AC48" s="4">
        <f>IF(AC$5&lt;&gt;"",Summary!$C49,0)</f>
        <v>0</v>
      </c>
      <c r="AD48" s="4">
        <f>IF(AD$5&lt;&gt;"",Summary!$C49,0)</f>
        <v>0</v>
      </c>
      <c r="AE48" s="4">
        <f>IF(AE$5&lt;&gt;"",Summary!$C49,0)</f>
        <v>0</v>
      </c>
      <c r="AF48" s="4">
        <f>IF(AF$5&lt;&gt;"",Summary!$C49,0)</f>
        <v>0</v>
      </c>
      <c r="AG48" s="4">
        <f>IF(AG$5&lt;&gt;"",Summary!$C49,0)</f>
        <v>0</v>
      </c>
      <c r="AH48" s="4">
        <f>IF(AH$5&lt;&gt;"",Summary!$C49,0)</f>
        <v>0</v>
      </c>
      <c r="AI48" s="4">
        <f>IF(AI$5&lt;&gt;"",Summary!$C49,0)</f>
        <v>0</v>
      </c>
      <c r="AJ48" s="4">
        <f>IF(AJ$5&lt;&gt;"",Summary!$C49,0)</f>
        <v>0</v>
      </c>
      <c r="AK48" s="4">
        <f>IF(AK$5&lt;&gt;"",Summary!$C49,0)</f>
        <v>0</v>
      </c>
      <c r="AL48" s="4">
        <f>IF(AL$5&lt;&gt;"",Summary!$C49,0)</f>
        <v>0</v>
      </c>
      <c r="AM48" s="4">
        <f>IF(AM$5&lt;&gt;"",Summary!$C49,0)</f>
        <v>0</v>
      </c>
    </row>
    <row r="49" spans="1:39" x14ac:dyDescent="0.25">
      <c r="A49" s="112" t="s">
        <v>36</v>
      </c>
      <c r="B49" s="112"/>
      <c r="C49" s="112"/>
      <c r="D49" s="112"/>
      <c r="E49" s="112"/>
      <c r="F49" s="112" t="s">
        <v>36</v>
      </c>
      <c r="G49" s="112" t="s">
        <v>36</v>
      </c>
      <c r="H49" s="112" t="s">
        <v>36</v>
      </c>
      <c r="I49" s="112" t="s">
        <v>36</v>
      </c>
      <c r="J49" s="112" t="s">
        <v>36</v>
      </c>
      <c r="K49" t="s">
        <v>79</v>
      </c>
      <c r="M49" s="4">
        <f>IF(M5&lt;&gt;"",Summary!$C$22/$L5,0)</f>
        <v>0</v>
      </c>
      <c r="N49" s="4">
        <f>IF(N5&lt;&gt;"",Summary!$C$22/$L5,0)</f>
        <v>0</v>
      </c>
      <c r="O49" s="4">
        <f>IF(O5&lt;&gt;"",Summary!$C$22/$L5,0)</f>
        <v>0</v>
      </c>
      <c r="P49" s="4">
        <f>IF(P5&lt;&gt;"",Summary!$C$22/$L5,0)</f>
        <v>0</v>
      </c>
      <c r="Q49" s="4">
        <f>IF(Q5&lt;&gt;"",Summary!$C$22/$L5,0)</f>
        <v>0</v>
      </c>
      <c r="R49" s="4">
        <f>IF(R5&lt;&gt;"",Summary!$C$22/$L5,0)</f>
        <v>0</v>
      </c>
      <c r="S49" s="4">
        <f>IF(S5&lt;&gt;"",Summary!$C$22/$L5,0)</f>
        <v>0</v>
      </c>
      <c r="T49" s="4">
        <f>IF(T5&lt;&gt;"",Summary!$C$22/$L5,0)</f>
        <v>0</v>
      </c>
      <c r="U49" s="4">
        <f>IF(U5&lt;&gt;"",Summary!$C$22/$L5,0)</f>
        <v>0</v>
      </c>
      <c r="V49" s="4">
        <f>IF(V5&lt;&gt;"",Summary!$C$22/$L5,0)</f>
        <v>0</v>
      </c>
      <c r="W49" s="4">
        <f>IF(W5&lt;&gt;"",Summary!$C$22/$L5,0)</f>
        <v>0</v>
      </c>
      <c r="X49" s="4">
        <f>IF(X5&lt;&gt;"",Summary!$C$22/$L5,0)</f>
        <v>0</v>
      </c>
      <c r="Y49" s="4">
        <f>IF(Y5&lt;&gt;"",Summary!$C$22/$L5,0)</f>
        <v>0</v>
      </c>
      <c r="Z49" s="4">
        <f>IF(Z5&lt;&gt;"",Summary!$C$22/$L5,0)</f>
        <v>0</v>
      </c>
      <c r="AA49" s="4">
        <f>IF(AA5&lt;&gt;"",Summary!$C$22/$L5,0)</f>
        <v>0</v>
      </c>
      <c r="AB49" s="4">
        <f>IF(AB5&lt;&gt;"",Summary!$C$22/$L5,0)</f>
        <v>0</v>
      </c>
      <c r="AC49" s="4">
        <f>IF(AC5&lt;&gt;"",Summary!$C$22/$L5,0)</f>
        <v>0</v>
      </c>
      <c r="AD49" s="4">
        <f>IF(AD5&lt;&gt;"",Summary!$C$22/$L5,0)</f>
        <v>0</v>
      </c>
      <c r="AE49" s="4">
        <f>IF(AE5&lt;&gt;"",Summary!$C$22/$L5,0)</f>
        <v>0</v>
      </c>
      <c r="AF49" s="4">
        <f>IF(AF5&lt;&gt;"",Summary!$C$22/$L5,0)</f>
        <v>0</v>
      </c>
      <c r="AG49" s="4">
        <f>IF(AG5&lt;&gt;"",Summary!$C$22/$L5,0)</f>
        <v>0</v>
      </c>
      <c r="AH49" s="4">
        <f>IF(AH5&lt;&gt;"",Summary!$C$22/$L5,0)</f>
        <v>0</v>
      </c>
      <c r="AI49" s="4">
        <f>IF(AI5&lt;&gt;"",Summary!$C$22/$L5,0)</f>
        <v>0</v>
      </c>
      <c r="AJ49" s="4">
        <f>IF(AJ5&lt;&gt;"",Summary!$C$22/$L5,0)</f>
        <v>0</v>
      </c>
      <c r="AK49" s="4">
        <f>IF(AK5&lt;&gt;"",Summary!$C$22/$L5,0)</f>
        <v>0</v>
      </c>
      <c r="AL49" s="4">
        <f>IF(AL5&lt;&gt;"",Summary!$C$22/$L5,0)</f>
        <v>0</v>
      </c>
      <c r="AM49" s="4">
        <f>IF(AM5&lt;&gt;"",Summary!$C$22/$L5,0)</f>
        <v>0</v>
      </c>
    </row>
    <row r="50" spans="1:39" x14ac:dyDescent="0.25">
      <c r="A50" s="112" t="s">
        <v>36</v>
      </c>
      <c r="B50" s="112" t="s">
        <v>36</v>
      </c>
      <c r="C50" s="112" t="s">
        <v>36</v>
      </c>
      <c r="D50" s="112"/>
      <c r="E50" s="112"/>
      <c r="F50" s="112" t="s">
        <v>36</v>
      </c>
      <c r="G50" s="112"/>
      <c r="H50" s="112"/>
      <c r="I50" s="112" t="s">
        <v>36</v>
      </c>
      <c r="J50" s="112"/>
      <c r="K50" t="s">
        <v>5</v>
      </c>
      <c r="M50" s="4">
        <f>M25*Summary!$C$18</f>
        <v>0</v>
      </c>
      <c r="N50" s="4">
        <f>N25*Summary!$C$18</f>
        <v>0</v>
      </c>
      <c r="O50" s="4">
        <f>O25*Summary!$C$18</f>
        <v>0</v>
      </c>
      <c r="P50" s="4">
        <f>P25*Summary!$C$18</f>
        <v>0</v>
      </c>
      <c r="Q50" s="4">
        <f>Q25*Summary!$C$18</f>
        <v>0</v>
      </c>
      <c r="R50" s="4">
        <f>R25*Summary!$C$18</f>
        <v>0</v>
      </c>
      <c r="S50" s="4">
        <f>S25*Summary!$C$18</f>
        <v>0</v>
      </c>
      <c r="T50" s="4">
        <f>T25*Summary!$C$18</f>
        <v>0</v>
      </c>
      <c r="U50" s="4">
        <f>U25*Summary!$C$18</f>
        <v>0</v>
      </c>
      <c r="V50" s="4">
        <f>V25*Summary!$C$18</f>
        <v>0</v>
      </c>
      <c r="W50" s="4">
        <f>W25*Summary!$C$18</f>
        <v>0</v>
      </c>
      <c r="X50" s="4">
        <f>X25*Summary!$C$18</f>
        <v>0</v>
      </c>
      <c r="Y50" s="4">
        <f>Y25*Summary!$C$18</f>
        <v>0</v>
      </c>
      <c r="Z50" s="4">
        <f>Z25*Summary!$C$18</f>
        <v>0</v>
      </c>
      <c r="AA50" s="4">
        <f>AA25*Summary!$C$18</f>
        <v>0</v>
      </c>
      <c r="AB50" s="4">
        <f>AB25*Summary!$C$18</f>
        <v>0</v>
      </c>
      <c r="AC50" s="4">
        <f>AC25*Summary!$C$18</f>
        <v>0</v>
      </c>
      <c r="AD50" s="4">
        <f>AD25*Summary!$C$18</f>
        <v>0</v>
      </c>
      <c r="AE50" s="4">
        <f>AE25*Summary!$C$18</f>
        <v>0</v>
      </c>
      <c r="AF50" s="4">
        <f>AF25*Summary!$C$18</f>
        <v>0</v>
      </c>
      <c r="AG50" s="4">
        <f>AG25*Summary!$C$18</f>
        <v>0</v>
      </c>
      <c r="AH50" s="4">
        <f>AH25*Summary!$C$18</f>
        <v>0</v>
      </c>
      <c r="AI50" s="4">
        <f>AI25*Summary!$C$18</f>
        <v>0</v>
      </c>
      <c r="AJ50" s="4">
        <f>AJ25*Summary!$C$18</f>
        <v>0</v>
      </c>
      <c r="AK50" s="4">
        <f>AK25*Summary!$C$18</f>
        <v>0</v>
      </c>
      <c r="AL50" s="4">
        <f>AL25*Summary!$C$18</f>
        <v>0</v>
      </c>
      <c r="AM50" s="4">
        <f>AM25*Summary!$C$18</f>
        <v>0</v>
      </c>
    </row>
    <row r="51" spans="1:39" x14ac:dyDescent="0.25">
      <c r="A51" s="112" t="s">
        <v>36</v>
      </c>
      <c r="B51" s="112" t="s">
        <v>36</v>
      </c>
      <c r="C51" s="112" t="s">
        <v>36</v>
      </c>
      <c r="D51" s="112"/>
      <c r="E51" s="112" t="s">
        <v>36</v>
      </c>
      <c r="F51" s="112" t="s">
        <v>36</v>
      </c>
      <c r="G51" s="112"/>
      <c r="H51" s="112"/>
      <c r="I51" s="112" t="s">
        <v>36</v>
      </c>
      <c r="J51" s="112"/>
      <c r="K51" t="s">
        <v>6</v>
      </c>
      <c r="M51" s="4">
        <f>M29*Summary!$C$19</f>
        <v>0</v>
      </c>
      <c r="N51" s="4">
        <f>N29*Summary!$C$19</f>
        <v>0</v>
      </c>
      <c r="O51" s="4">
        <f>O29*Summary!$C$19</f>
        <v>0</v>
      </c>
      <c r="P51" s="4">
        <f>P29*Summary!$C$19</f>
        <v>0</v>
      </c>
      <c r="Q51" s="4">
        <f>Q29*Summary!$C$19</f>
        <v>0</v>
      </c>
      <c r="R51" s="4">
        <f>R29*Summary!$C$19</f>
        <v>0</v>
      </c>
      <c r="S51" s="4">
        <f>S29*Summary!$C$19</f>
        <v>0</v>
      </c>
      <c r="T51" s="4">
        <f>T29*Summary!$C$19</f>
        <v>0</v>
      </c>
      <c r="U51" s="4">
        <f>U29*Summary!$C$19</f>
        <v>0</v>
      </c>
      <c r="V51" s="4">
        <f>V29*Summary!$C$19</f>
        <v>0</v>
      </c>
      <c r="W51" s="4">
        <f>W29*Summary!$C$19</f>
        <v>0</v>
      </c>
      <c r="X51" s="4">
        <f>X29*Summary!$C$19</f>
        <v>0</v>
      </c>
      <c r="Y51" s="4">
        <f>Y29*Summary!$C$19</f>
        <v>0</v>
      </c>
      <c r="Z51" s="4">
        <f>Z29*Summary!$C$19</f>
        <v>0</v>
      </c>
      <c r="AA51" s="4">
        <f>AA29*Summary!$C$19</f>
        <v>0</v>
      </c>
      <c r="AB51" s="4">
        <f>AB29*Summary!$C$19</f>
        <v>0</v>
      </c>
      <c r="AC51" s="4">
        <f>AC29*Summary!$C$19</f>
        <v>0</v>
      </c>
      <c r="AD51" s="4">
        <f>AD29*Summary!$C$19</f>
        <v>0</v>
      </c>
      <c r="AE51" s="4">
        <f>AE29*Summary!$C$19</f>
        <v>0</v>
      </c>
      <c r="AF51" s="4">
        <f>AF29*Summary!$C$19</f>
        <v>0</v>
      </c>
      <c r="AG51" s="4">
        <f>AG29*Summary!$C$19</f>
        <v>0</v>
      </c>
      <c r="AH51" s="4">
        <f>AH29*Summary!$C$19</f>
        <v>0</v>
      </c>
      <c r="AI51" s="4">
        <f>AI29*Summary!$C$19</f>
        <v>0</v>
      </c>
      <c r="AJ51" s="4">
        <f>AJ29*Summary!$C$19</f>
        <v>0</v>
      </c>
      <c r="AK51" s="4">
        <f>AK29*Summary!$C$19</f>
        <v>0</v>
      </c>
      <c r="AL51" s="4">
        <f>AL29*Summary!$C$19</f>
        <v>0</v>
      </c>
      <c r="AM51" s="4">
        <f>AM29*Summary!$C$19</f>
        <v>0</v>
      </c>
    </row>
    <row r="52" spans="1:39" x14ac:dyDescent="0.25">
      <c r="A52" s="112" t="s">
        <v>36</v>
      </c>
      <c r="B52" s="112" t="s">
        <v>36</v>
      </c>
      <c r="C52" s="112" t="s">
        <v>36</v>
      </c>
      <c r="D52" s="112"/>
      <c r="E52" s="112" t="s">
        <v>36</v>
      </c>
      <c r="F52" s="112" t="s">
        <v>36</v>
      </c>
      <c r="G52" s="112"/>
      <c r="H52" s="112"/>
      <c r="I52" s="112" t="s">
        <v>36</v>
      </c>
      <c r="J52" s="112"/>
      <c r="K52" t="s">
        <v>7</v>
      </c>
      <c r="M52" s="4">
        <f>M30*Summary!$C$20</f>
        <v>0</v>
      </c>
      <c r="N52" s="4">
        <f>N30*Summary!$C$20</f>
        <v>0</v>
      </c>
      <c r="O52" s="4">
        <f>O30*Summary!$C$20</f>
        <v>0</v>
      </c>
      <c r="P52" s="4">
        <f>P30*Summary!$C$20</f>
        <v>0</v>
      </c>
      <c r="Q52" s="4">
        <f>Q30*Summary!$C$20</f>
        <v>0</v>
      </c>
      <c r="R52" s="4">
        <f>R30*Summary!$C$20</f>
        <v>0</v>
      </c>
      <c r="S52" s="4">
        <f>S30*Summary!$C$20</f>
        <v>0</v>
      </c>
      <c r="T52" s="4">
        <f>T30*Summary!$C$20</f>
        <v>0</v>
      </c>
      <c r="U52" s="4">
        <f>U30*Summary!$C$20</f>
        <v>0</v>
      </c>
      <c r="V52" s="4">
        <f>V30*Summary!$C$20</f>
        <v>0</v>
      </c>
      <c r="W52" s="4">
        <f>W30*Summary!$C$20</f>
        <v>0</v>
      </c>
      <c r="X52" s="4">
        <f>X30*Summary!$C$20</f>
        <v>0</v>
      </c>
      <c r="Y52" s="4">
        <f>Y30*Summary!$C$20</f>
        <v>0</v>
      </c>
      <c r="Z52" s="4">
        <f>Z30*Summary!$C$20</f>
        <v>0</v>
      </c>
      <c r="AA52" s="4">
        <f>AA30*Summary!$C$20</f>
        <v>0</v>
      </c>
      <c r="AB52" s="4">
        <f>AB30*Summary!$C$20</f>
        <v>0</v>
      </c>
      <c r="AC52" s="4">
        <f>AC30*Summary!$C$20</f>
        <v>0</v>
      </c>
      <c r="AD52" s="4">
        <f>AD30*Summary!$C$20</f>
        <v>0</v>
      </c>
      <c r="AE52" s="4">
        <f>AE30*Summary!$C$20</f>
        <v>0</v>
      </c>
      <c r="AF52" s="4">
        <f>AF30*Summary!$C$20</f>
        <v>0</v>
      </c>
      <c r="AG52" s="4">
        <f>AG30*Summary!$C$20</f>
        <v>0</v>
      </c>
      <c r="AH52" s="4">
        <f>AH30*Summary!$C$20</f>
        <v>0</v>
      </c>
      <c r="AI52" s="4">
        <f>AI30*Summary!$C$20</f>
        <v>0</v>
      </c>
      <c r="AJ52" s="4">
        <f>AJ30*Summary!$C$20</f>
        <v>0</v>
      </c>
      <c r="AK52" s="4">
        <f>AK30*Summary!$C$20</f>
        <v>0</v>
      </c>
      <c r="AL52" s="4">
        <f>AL30*Summary!$C$20</f>
        <v>0</v>
      </c>
      <c r="AM52" s="4">
        <f>AM30*Summary!$C$20</f>
        <v>0</v>
      </c>
    </row>
    <row r="53" spans="1:39" x14ac:dyDescent="0.25">
      <c r="A53" s="112" t="s">
        <v>36</v>
      </c>
      <c r="B53" s="112" t="s">
        <v>36</v>
      </c>
      <c r="C53" s="112" t="s">
        <v>36</v>
      </c>
      <c r="D53" s="112"/>
      <c r="E53" s="112" t="s">
        <v>36</v>
      </c>
      <c r="F53" s="112" t="s">
        <v>36</v>
      </c>
      <c r="G53" s="112"/>
      <c r="H53" s="112"/>
      <c r="I53" s="112" t="s">
        <v>36</v>
      </c>
      <c r="J53" s="112"/>
      <c r="K53" t="s">
        <v>26</v>
      </c>
      <c r="M53" s="4">
        <f>M33*Summary!$C$21</f>
        <v>0</v>
      </c>
      <c r="N53" s="4">
        <f>N33*Summary!$C$21</f>
        <v>0</v>
      </c>
      <c r="O53" s="4">
        <f>O33*Summary!$C$21</f>
        <v>0</v>
      </c>
      <c r="P53" s="4">
        <f>P33*Summary!$C$21</f>
        <v>0</v>
      </c>
      <c r="Q53" s="4">
        <f>Q33*Summary!$C$21</f>
        <v>0</v>
      </c>
      <c r="R53" s="4">
        <f>R33*Summary!$C$21</f>
        <v>0</v>
      </c>
      <c r="S53" s="4">
        <f>S33*Summary!$C$21</f>
        <v>0</v>
      </c>
      <c r="T53" s="4">
        <f>T33*Summary!$C$21</f>
        <v>0</v>
      </c>
      <c r="U53" s="4">
        <f>U33*Summary!$C$21</f>
        <v>0</v>
      </c>
      <c r="V53" s="4">
        <f>V33*Summary!$C$21</f>
        <v>0</v>
      </c>
      <c r="W53" s="4">
        <f>W33*Summary!$C$21</f>
        <v>0</v>
      </c>
      <c r="X53" s="4">
        <f>X33*Summary!$C$21</f>
        <v>0</v>
      </c>
      <c r="Y53" s="4">
        <f>Y33*Summary!$C$21</f>
        <v>0</v>
      </c>
      <c r="Z53" s="4">
        <f>Z33*Summary!$C$21</f>
        <v>0</v>
      </c>
      <c r="AA53" s="4">
        <f>AA33*Summary!$C$21</f>
        <v>0</v>
      </c>
      <c r="AB53" s="4">
        <f>AB33*Summary!$C$21</f>
        <v>0</v>
      </c>
      <c r="AC53" s="4">
        <f>AC33*Summary!$C$21</f>
        <v>0</v>
      </c>
      <c r="AD53" s="4">
        <f>AD33*Summary!$C$21</f>
        <v>0</v>
      </c>
      <c r="AE53" s="4">
        <f>AE33*Summary!$C$21</f>
        <v>0</v>
      </c>
      <c r="AF53" s="4">
        <f>AF33*Summary!$C$21</f>
        <v>0</v>
      </c>
      <c r="AG53" s="4">
        <f>AG33*Summary!$C$21</f>
        <v>0</v>
      </c>
      <c r="AH53" s="4">
        <f>AH33*Summary!$C$21</f>
        <v>0</v>
      </c>
      <c r="AI53" s="4">
        <f>AI33*Summary!$C$21</f>
        <v>0</v>
      </c>
      <c r="AJ53" s="4">
        <f>AJ33*Summary!$C$21</f>
        <v>0</v>
      </c>
      <c r="AK53" s="4">
        <f>AK33*Summary!$C$21</f>
        <v>0</v>
      </c>
      <c r="AL53" s="4">
        <f>AL33*Summary!$C$21</f>
        <v>0</v>
      </c>
      <c r="AM53" s="4">
        <f>AM33*Summary!$C$21</f>
        <v>0</v>
      </c>
    </row>
    <row r="54" spans="1:39" x14ac:dyDescent="0.25">
      <c r="A54" s="112" t="s">
        <v>36</v>
      </c>
      <c r="B54" s="112"/>
      <c r="C54" s="112"/>
      <c r="D54" s="112"/>
      <c r="G54" s="112"/>
      <c r="H54" s="112"/>
      <c r="I54" s="112" t="s">
        <v>36</v>
      </c>
      <c r="J54" s="112"/>
      <c r="K54" t="s">
        <v>53</v>
      </c>
      <c r="M54" s="4">
        <f>M100</f>
        <v>1250</v>
      </c>
      <c r="N54" s="4">
        <f t="shared" ref="N54:AM54" si="40">N100</f>
        <v>1250</v>
      </c>
      <c r="O54" s="4">
        <f t="shared" si="40"/>
        <v>1250</v>
      </c>
      <c r="P54" s="4">
        <f t="shared" si="40"/>
        <v>1250</v>
      </c>
      <c r="Q54" s="4">
        <f t="shared" si="40"/>
        <v>1250</v>
      </c>
      <c r="R54" s="4">
        <f t="shared" si="40"/>
        <v>1250</v>
      </c>
      <c r="S54" s="4">
        <f t="shared" si="40"/>
        <v>1250</v>
      </c>
      <c r="T54" s="4">
        <f t="shared" si="40"/>
        <v>1250</v>
      </c>
      <c r="U54" s="4">
        <f t="shared" si="40"/>
        <v>1250</v>
      </c>
      <c r="V54" s="4">
        <f t="shared" si="40"/>
        <v>1250</v>
      </c>
      <c r="W54" s="4">
        <f t="shared" si="40"/>
        <v>1250</v>
      </c>
      <c r="X54" s="4">
        <f t="shared" si="40"/>
        <v>1250</v>
      </c>
      <c r="Y54" s="4">
        <f t="shared" si="40"/>
        <v>1250</v>
      </c>
      <c r="Z54" s="4">
        <f t="shared" si="40"/>
        <v>1250</v>
      </c>
      <c r="AA54" s="4">
        <f t="shared" si="40"/>
        <v>1000</v>
      </c>
      <c r="AB54" s="4">
        <f t="shared" si="40"/>
        <v>0</v>
      </c>
      <c r="AC54" s="4">
        <f t="shared" si="40"/>
        <v>0</v>
      </c>
      <c r="AD54" s="4">
        <f t="shared" si="40"/>
        <v>0</v>
      </c>
      <c r="AE54" s="4">
        <f t="shared" si="40"/>
        <v>0</v>
      </c>
      <c r="AF54" s="4">
        <f t="shared" si="40"/>
        <v>0</v>
      </c>
      <c r="AG54" s="4">
        <f t="shared" si="40"/>
        <v>0</v>
      </c>
      <c r="AH54" s="4">
        <f t="shared" si="40"/>
        <v>0</v>
      </c>
      <c r="AI54" s="4">
        <f t="shared" si="40"/>
        <v>0</v>
      </c>
      <c r="AJ54" s="4">
        <f t="shared" si="40"/>
        <v>0</v>
      </c>
      <c r="AK54" s="4">
        <f t="shared" si="40"/>
        <v>0</v>
      </c>
      <c r="AL54" s="4">
        <f t="shared" si="40"/>
        <v>0</v>
      </c>
      <c r="AM54" s="4">
        <f t="shared" si="40"/>
        <v>0</v>
      </c>
    </row>
    <row r="55" spans="1:39" x14ac:dyDescent="0.25">
      <c r="A55" s="112" t="s">
        <v>36</v>
      </c>
      <c r="B55" s="112"/>
      <c r="C55" s="112"/>
      <c r="D55" s="112"/>
      <c r="E55" s="112"/>
      <c r="F55" s="112" t="s">
        <v>36</v>
      </c>
      <c r="G55" s="112" t="s">
        <v>36</v>
      </c>
      <c r="H55" s="112" t="s">
        <v>36</v>
      </c>
      <c r="I55" s="112"/>
      <c r="J55" s="112"/>
      <c r="K55" t="s">
        <v>49</v>
      </c>
      <c r="M55" s="4">
        <f>IF(M5&lt;&gt;"",Summary!$C$23/$L$5,0)</f>
        <v>0</v>
      </c>
      <c r="N55" s="4">
        <f>IF(N5&lt;&gt;"",Summary!$C$23/$L$5,0)</f>
        <v>0</v>
      </c>
      <c r="O55" s="4">
        <f>IF(O5&lt;&gt;"",Summary!$C$23/$L$5,0)</f>
        <v>0</v>
      </c>
      <c r="P55" s="4">
        <f>IF(P5&lt;&gt;"",Summary!$C$23/$L$5,0)</f>
        <v>0</v>
      </c>
      <c r="Q55" s="4">
        <f>IF(Q5&lt;&gt;"",Summary!$C$23/$L$5,0)</f>
        <v>0</v>
      </c>
      <c r="R55" s="4">
        <f>IF(R5&lt;&gt;"",Summary!$C$23/$L$5,0)</f>
        <v>0</v>
      </c>
      <c r="S55" s="4">
        <f>IF(S5&lt;&gt;"",Summary!$C$23/$L$5,0)</f>
        <v>0</v>
      </c>
      <c r="T55" s="4">
        <f>IF(T5&lt;&gt;"",Summary!$C$23/$L$5,0)</f>
        <v>0</v>
      </c>
      <c r="U55" s="4">
        <f>IF(U5&lt;&gt;"",Summary!$C$23/$L$5,0)</f>
        <v>0</v>
      </c>
      <c r="V55" s="4">
        <f>IF(V5&lt;&gt;"",Summary!$C$23/$L$5,0)</f>
        <v>0</v>
      </c>
      <c r="W55" s="4">
        <f>IF(W5&lt;&gt;"",Summary!$C$23/$L$5,0)</f>
        <v>0</v>
      </c>
      <c r="X55" s="4">
        <f>IF(X5&lt;&gt;"",Summary!$C$23/$L$5,0)</f>
        <v>0</v>
      </c>
      <c r="Y55" s="4">
        <f>IF(Y5&lt;&gt;"",Summary!$C$23/$L$5,0)</f>
        <v>0</v>
      </c>
      <c r="Z55" s="4">
        <f>IF(Z5&lt;&gt;"",Summary!$C$23/$L$5,0)</f>
        <v>0</v>
      </c>
      <c r="AA55" s="4">
        <f>IF(AA5&lt;&gt;"",Summary!$C$23/$L$5,0)</f>
        <v>0</v>
      </c>
      <c r="AB55" s="4">
        <f>IF(AB5&lt;&gt;"",Summary!$C$23/$L$5,0)</f>
        <v>0</v>
      </c>
      <c r="AC55" s="4">
        <f>IF(AC5&lt;&gt;"",Summary!$C$23/$L$5,0)</f>
        <v>0</v>
      </c>
      <c r="AD55" s="4">
        <f>IF(AD5&lt;&gt;"",Summary!$C$23/$L$5,0)</f>
        <v>0</v>
      </c>
      <c r="AE55" s="4">
        <f>IF(AE5&lt;&gt;"",Summary!$C$23/$L$5,0)</f>
        <v>0</v>
      </c>
      <c r="AF55" s="4">
        <f>IF(AF5&lt;&gt;"",Summary!$C$23/$L$5,0)</f>
        <v>0</v>
      </c>
      <c r="AG55" s="4">
        <f>IF(AG5&lt;&gt;"",Summary!$C$23/$L$5,0)</f>
        <v>0</v>
      </c>
      <c r="AH55" s="4">
        <f>IF(AH5&lt;&gt;"",Summary!$C$23/$L$5,0)</f>
        <v>0</v>
      </c>
      <c r="AI55" s="4">
        <f>IF(AI5&lt;&gt;"",Summary!$C$23/$L$5,0)</f>
        <v>0</v>
      </c>
      <c r="AJ55" s="4">
        <f>IF(AJ5&lt;&gt;"",Summary!$C$23/$L$5,0)</f>
        <v>0</v>
      </c>
      <c r="AK55" s="4">
        <f>IF(AK5&lt;&gt;"",Summary!$C$23/$L$5,0)</f>
        <v>0</v>
      </c>
      <c r="AL55" s="4">
        <f>IF(AL5&lt;&gt;"",Summary!$C$23/$L$5,0)</f>
        <v>0</v>
      </c>
      <c r="AM55" s="4">
        <f>IF(AM5&lt;&gt;"",Summary!$C$23/$L$5,0)</f>
        <v>0</v>
      </c>
    </row>
    <row r="56" spans="1:39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1" t="s">
        <v>44</v>
      </c>
      <c r="L56" s="1"/>
      <c r="M56" s="11">
        <f t="shared" ref="M56:AM56" si="41">SUM(M46:M55)</f>
        <v>1377.2</v>
      </c>
      <c r="N56" s="11">
        <f t="shared" si="41"/>
        <v>1377.2</v>
      </c>
      <c r="O56" s="11">
        <f t="shared" si="41"/>
        <v>1377.2</v>
      </c>
      <c r="P56" s="11">
        <f t="shared" si="41"/>
        <v>1377.2</v>
      </c>
      <c r="Q56" s="11">
        <f t="shared" si="41"/>
        <v>1377.2</v>
      </c>
      <c r="R56" s="11">
        <f t="shared" si="41"/>
        <v>1377.2</v>
      </c>
      <c r="S56" s="11">
        <f t="shared" si="41"/>
        <v>1377.2</v>
      </c>
      <c r="T56" s="11">
        <f t="shared" si="41"/>
        <v>1377.2</v>
      </c>
      <c r="U56" s="11">
        <f t="shared" si="41"/>
        <v>1377.2</v>
      </c>
      <c r="V56" s="11">
        <f t="shared" si="41"/>
        <v>1377.2</v>
      </c>
      <c r="W56" s="11">
        <f t="shared" si="41"/>
        <v>1377.2</v>
      </c>
      <c r="X56" s="11">
        <f t="shared" si="41"/>
        <v>1377.2</v>
      </c>
      <c r="Y56" s="11">
        <f t="shared" si="41"/>
        <v>1377.2</v>
      </c>
      <c r="Z56" s="11">
        <f t="shared" si="41"/>
        <v>1377.2</v>
      </c>
      <c r="AA56" s="11">
        <f t="shared" si="41"/>
        <v>1127.2</v>
      </c>
      <c r="AB56" s="11">
        <f t="shared" si="41"/>
        <v>127.19999999999999</v>
      </c>
      <c r="AC56" s="11">
        <f t="shared" si="41"/>
        <v>127.19999999999999</v>
      </c>
      <c r="AD56" s="11">
        <f t="shared" si="41"/>
        <v>127.19999999999999</v>
      </c>
      <c r="AE56" s="11">
        <f t="shared" si="41"/>
        <v>127.19999999999999</v>
      </c>
      <c r="AF56" s="11">
        <f t="shared" si="41"/>
        <v>127.19999999999999</v>
      </c>
      <c r="AG56" s="11">
        <f t="shared" si="41"/>
        <v>127.19999999999999</v>
      </c>
      <c r="AH56" s="11">
        <f t="shared" si="41"/>
        <v>127.19999999999999</v>
      </c>
      <c r="AI56" s="11">
        <f t="shared" si="41"/>
        <v>127.19999999999999</v>
      </c>
      <c r="AJ56" s="11">
        <f t="shared" si="41"/>
        <v>127.19999999999999</v>
      </c>
      <c r="AK56" s="11">
        <f t="shared" si="41"/>
        <v>0</v>
      </c>
      <c r="AL56" s="11">
        <f t="shared" si="41"/>
        <v>0</v>
      </c>
      <c r="AM56" s="11">
        <f t="shared" si="41"/>
        <v>0</v>
      </c>
    </row>
    <row r="57" spans="1:39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1"/>
      <c r="L57" s="1"/>
      <c r="M57" s="1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1" t="s">
        <v>50</v>
      </c>
    </row>
    <row r="59" spans="1:39" x14ac:dyDescent="0.25">
      <c r="A59" s="112" t="s">
        <v>36</v>
      </c>
      <c r="B59" s="112"/>
      <c r="C59" s="112"/>
      <c r="D59" s="112"/>
      <c r="E59" s="112"/>
      <c r="F59" s="112"/>
      <c r="G59" s="112"/>
      <c r="H59" s="112"/>
      <c r="I59" s="112"/>
      <c r="J59" s="112"/>
      <c r="K59" t="s">
        <v>62</v>
      </c>
      <c r="M59" s="4">
        <f>IF(M$5&lt;&gt;"",Summary!$C52,0)</f>
        <v>38.380000000000003</v>
      </c>
      <c r="N59" s="4">
        <f>IF(N$5&lt;&gt;"",Summary!$C52,0)</f>
        <v>38.380000000000003</v>
      </c>
      <c r="O59" s="4">
        <f>IF(O$5&lt;&gt;"",Summary!$C52,0)</f>
        <v>38.380000000000003</v>
      </c>
      <c r="P59" s="4">
        <f>IF(P$5&lt;&gt;"",Summary!$C52,0)</f>
        <v>38.380000000000003</v>
      </c>
      <c r="Q59" s="4">
        <f>IF(Q$5&lt;&gt;"",Summary!$C52,0)</f>
        <v>38.380000000000003</v>
      </c>
      <c r="R59" s="4">
        <f>IF(R$5&lt;&gt;"",Summary!$C52,0)</f>
        <v>38.380000000000003</v>
      </c>
      <c r="S59" s="4">
        <f>IF(S$5&lt;&gt;"",Summary!$C52,0)</f>
        <v>38.380000000000003</v>
      </c>
      <c r="T59" s="4">
        <f>IF(T$5&lt;&gt;"",Summary!$C52,0)</f>
        <v>38.380000000000003</v>
      </c>
      <c r="U59" s="4">
        <f>IF(U$5&lt;&gt;"",Summary!$C52,0)</f>
        <v>38.380000000000003</v>
      </c>
      <c r="V59" s="4">
        <f>IF(V$5&lt;&gt;"",Summary!$C52,0)</f>
        <v>38.380000000000003</v>
      </c>
      <c r="W59" s="4">
        <f>IF(W$5&lt;&gt;"",Summary!$C52,0)</f>
        <v>38.380000000000003</v>
      </c>
      <c r="X59" s="4">
        <f>IF(X$5&lt;&gt;"",Summary!$C52,0)</f>
        <v>38.380000000000003</v>
      </c>
      <c r="Y59" s="4">
        <f>IF(Y$5&lt;&gt;"",Summary!$C52,0)</f>
        <v>38.380000000000003</v>
      </c>
      <c r="Z59" s="4">
        <f>IF(Z$5&lt;&gt;"",Summary!$C52,0)</f>
        <v>38.380000000000003</v>
      </c>
      <c r="AA59" s="4">
        <f>IF(AA$5&lt;&gt;"",Summary!$C52,0)</f>
        <v>38.380000000000003</v>
      </c>
      <c r="AB59" s="4">
        <f>IF(AB$5&lt;&gt;"",Summary!$C52,0)</f>
        <v>38.380000000000003</v>
      </c>
      <c r="AC59" s="4">
        <f>IF(AC$5&lt;&gt;"",Summary!$C52,0)</f>
        <v>38.380000000000003</v>
      </c>
      <c r="AD59" s="4">
        <f>IF(AD$5&lt;&gt;"",Summary!$C52,0)</f>
        <v>38.380000000000003</v>
      </c>
      <c r="AE59" s="4">
        <f>IF(AE$5&lt;&gt;"",Summary!$C52,0)</f>
        <v>38.380000000000003</v>
      </c>
      <c r="AF59" s="4">
        <f>IF(AF$5&lt;&gt;"",Summary!$C52,0)</f>
        <v>38.380000000000003</v>
      </c>
      <c r="AG59" s="4">
        <f>IF(AG$5&lt;&gt;"",Summary!$C52,0)</f>
        <v>38.380000000000003</v>
      </c>
      <c r="AH59" s="4">
        <f>IF(AH$5&lt;&gt;"",Summary!$C52,0)</f>
        <v>38.380000000000003</v>
      </c>
      <c r="AI59" s="4">
        <f>IF(AI$5&lt;&gt;"",Summary!$C52,0)</f>
        <v>38.380000000000003</v>
      </c>
      <c r="AJ59" s="4">
        <f>IF(AJ$5&lt;&gt;"",Summary!$C52,0)</f>
        <v>38.380000000000003</v>
      </c>
      <c r="AK59" s="4">
        <f>IF(AK$5&lt;&gt;"",Summary!$C52,0)</f>
        <v>0</v>
      </c>
      <c r="AL59" s="4">
        <f>IF(AL$5&lt;&gt;"",Summary!$C52,0)</f>
        <v>0</v>
      </c>
      <c r="AM59" s="4">
        <f>IF(AM$5&lt;&gt;"",Summary!$C52,0)</f>
        <v>0</v>
      </c>
    </row>
    <row r="60" spans="1:39" x14ac:dyDescent="0.25">
      <c r="A60" s="112" t="s">
        <v>36</v>
      </c>
      <c r="B60" s="112"/>
      <c r="C60" s="112"/>
      <c r="D60" s="112"/>
      <c r="E60" s="112"/>
      <c r="F60" s="112"/>
      <c r="G60" s="112"/>
      <c r="H60" s="112"/>
      <c r="I60" s="112"/>
      <c r="J60" s="112"/>
      <c r="K60" t="s">
        <v>18</v>
      </c>
      <c r="M60" s="4">
        <f>IF(M$5&lt;&gt;"",Summary!$C53,0)</f>
        <v>3</v>
      </c>
      <c r="N60" s="4">
        <f>IF(N$5&lt;&gt;"",Summary!$C53,0)</f>
        <v>3</v>
      </c>
      <c r="O60" s="4">
        <f>IF(O$5&lt;&gt;"",Summary!$C53,0)</f>
        <v>3</v>
      </c>
      <c r="P60" s="4">
        <f>IF(P$5&lt;&gt;"",Summary!$C53,0)</f>
        <v>3</v>
      </c>
      <c r="Q60" s="4">
        <f>IF(Q$5&lt;&gt;"",Summary!$C53,0)</f>
        <v>3</v>
      </c>
      <c r="R60" s="4">
        <f>IF(R$5&lt;&gt;"",Summary!$C53,0)</f>
        <v>3</v>
      </c>
      <c r="S60" s="4">
        <f>IF(S$5&lt;&gt;"",Summary!$C53,0)</f>
        <v>3</v>
      </c>
      <c r="T60" s="4">
        <f>IF(T$5&lt;&gt;"",Summary!$C53,0)</f>
        <v>3</v>
      </c>
      <c r="U60" s="4">
        <f>IF(U$5&lt;&gt;"",Summary!$C53,0)</f>
        <v>3</v>
      </c>
      <c r="V60" s="4">
        <f>IF(V$5&lt;&gt;"",Summary!$C53,0)</f>
        <v>3</v>
      </c>
      <c r="W60" s="4">
        <f>IF(W$5&lt;&gt;"",Summary!$C53,0)</f>
        <v>3</v>
      </c>
      <c r="X60" s="4">
        <f>IF(X$5&lt;&gt;"",Summary!$C53,0)</f>
        <v>3</v>
      </c>
      <c r="Y60" s="4">
        <f>IF(Y$5&lt;&gt;"",Summary!$C53,0)</f>
        <v>3</v>
      </c>
      <c r="Z60" s="4">
        <f>IF(Z$5&lt;&gt;"",Summary!$C53,0)</f>
        <v>3</v>
      </c>
      <c r="AA60" s="4">
        <f>IF(AA$5&lt;&gt;"",Summary!$C53,0)</f>
        <v>3</v>
      </c>
      <c r="AB60" s="4">
        <f>IF(AB$5&lt;&gt;"",Summary!$C53,0)</f>
        <v>3</v>
      </c>
      <c r="AC60" s="4">
        <f>IF(AC$5&lt;&gt;"",Summary!$C53,0)</f>
        <v>3</v>
      </c>
      <c r="AD60" s="4">
        <f>IF(AD$5&lt;&gt;"",Summary!$C53,0)</f>
        <v>3</v>
      </c>
      <c r="AE60" s="4">
        <f>IF(AE$5&lt;&gt;"",Summary!$C53,0)</f>
        <v>3</v>
      </c>
      <c r="AF60" s="4">
        <f>IF(AF$5&lt;&gt;"",Summary!$C53,0)</f>
        <v>3</v>
      </c>
      <c r="AG60" s="4">
        <f>IF(AG$5&lt;&gt;"",Summary!$C53,0)</f>
        <v>3</v>
      </c>
      <c r="AH60" s="4">
        <f>IF(AH$5&lt;&gt;"",Summary!$C53,0)</f>
        <v>3</v>
      </c>
      <c r="AI60" s="4">
        <f>IF(AI$5&lt;&gt;"",Summary!$C53,0)</f>
        <v>3</v>
      </c>
      <c r="AJ60" s="4">
        <f>IF(AJ$5&lt;&gt;"",Summary!$C53,0)</f>
        <v>3</v>
      </c>
      <c r="AK60" s="4">
        <f>IF(AK$5&lt;&gt;"",Summary!$C53,0)</f>
        <v>0</v>
      </c>
      <c r="AL60" s="4">
        <f>IF(AL$5&lt;&gt;"",Summary!$C53,0)</f>
        <v>0</v>
      </c>
      <c r="AM60" s="4">
        <f>IF(AM$5&lt;&gt;"",Summary!$C53,0)</f>
        <v>0</v>
      </c>
    </row>
    <row r="61" spans="1:39" x14ac:dyDescent="0.25">
      <c r="A61" s="112" t="s">
        <v>36</v>
      </c>
      <c r="B61" s="112"/>
      <c r="C61" s="112"/>
      <c r="D61" s="112"/>
      <c r="E61" s="112"/>
      <c r="F61" s="112"/>
      <c r="G61" s="112"/>
      <c r="H61" s="112"/>
      <c r="I61" s="112"/>
      <c r="J61" s="112"/>
      <c r="K61" t="s">
        <v>19</v>
      </c>
      <c r="M61" s="4">
        <f>IF(M$5&lt;&gt;"",Summary!$C54,0)</f>
        <v>0.45</v>
      </c>
      <c r="N61" s="4">
        <f>IF(N$5&lt;&gt;"",Summary!$C54,0)</f>
        <v>0.45</v>
      </c>
      <c r="O61" s="4">
        <f>IF(O$5&lt;&gt;"",Summary!$C54,0)</f>
        <v>0.45</v>
      </c>
      <c r="P61" s="4">
        <f>IF(P$5&lt;&gt;"",Summary!$C54,0)</f>
        <v>0.45</v>
      </c>
      <c r="Q61" s="4">
        <f>IF(Q$5&lt;&gt;"",Summary!$C54,0)</f>
        <v>0.45</v>
      </c>
      <c r="R61" s="4">
        <f>IF(R$5&lt;&gt;"",Summary!$C54,0)</f>
        <v>0.45</v>
      </c>
      <c r="S61" s="4">
        <f>IF(S$5&lt;&gt;"",Summary!$C54,0)</f>
        <v>0.45</v>
      </c>
      <c r="T61" s="4">
        <f>IF(T$5&lt;&gt;"",Summary!$C54,0)</f>
        <v>0.45</v>
      </c>
      <c r="U61" s="4">
        <f>IF(U$5&lt;&gt;"",Summary!$C54,0)</f>
        <v>0.45</v>
      </c>
      <c r="V61" s="4">
        <f>IF(V$5&lt;&gt;"",Summary!$C54,0)</f>
        <v>0.45</v>
      </c>
      <c r="W61" s="4">
        <f>IF(W$5&lt;&gt;"",Summary!$C54,0)</f>
        <v>0.45</v>
      </c>
      <c r="X61" s="4">
        <f>IF(X$5&lt;&gt;"",Summary!$C54,0)</f>
        <v>0.45</v>
      </c>
      <c r="Y61" s="4">
        <f>IF(Y$5&lt;&gt;"",Summary!$C54,0)</f>
        <v>0.45</v>
      </c>
      <c r="Z61" s="4">
        <f>IF(Z$5&lt;&gt;"",Summary!$C54,0)</f>
        <v>0.45</v>
      </c>
      <c r="AA61" s="4">
        <f>IF(AA$5&lt;&gt;"",Summary!$C54,0)</f>
        <v>0.45</v>
      </c>
      <c r="AB61" s="4">
        <f>IF(AB$5&lt;&gt;"",Summary!$C54,0)</f>
        <v>0.45</v>
      </c>
      <c r="AC61" s="4">
        <f>IF(AC$5&lt;&gt;"",Summary!$C54,0)</f>
        <v>0.45</v>
      </c>
      <c r="AD61" s="4">
        <f>IF(AD$5&lt;&gt;"",Summary!$C54,0)</f>
        <v>0.45</v>
      </c>
      <c r="AE61" s="4">
        <f>IF(AE$5&lt;&gt;"",Summary!$C54,0)</f>
        <v>0.45</v>
      </c>
      <c r="AF61" s="4">
        <f>IF(AF$5&lt;&gt;"",Summary!$C54,0)</f>
        <v>0.45</v>
      </c>
      <c r="AG61" s="4">
        <f>IF(AG$5&lt;&gt;"",Summary!$C54,0)</f>
        <v>0.45</v>
      </c>
      <c r="AH61" s="4">
        <f>IF(AH$5&lt;&gt;"",Summary!$C54,0)</f>
        <v>0.45</v>
      </c>
      <c r="AI61" s="4">
        <f>IF(AI$5&lt;&gt;"",Summary!$C54,0)</f>
        <v>0.45</v>
      </c>
      <c r="AJ61" s="4">
        <f>IF(AJ$5&lt;&gt;"",Summary!$C54,0)</f>
        <v>0.45</v>
      </c>
      <c r="AK61" s="4">
        <f>IF(AK$5&lt;&gt;"",Summary!$C54,0)</f>
        <v>0</v>
      </c>
      <c r="AL61" s="4">
        <f>IF(AL$5&lt;&gt;"",Summary!$C54,0)</f>
        <v>0</v>
      </c>
      <c r="AM61" s="4">
        <f>IF(AM$5&lt;&gt;"",Summary!$C54,0)</f>
        <v>0</v>
      </c>
    </row>
    <row r="62" spans="1:39" x14ac:dyDescent="0.25">
      <c r="A62" s="112" t="s">
        <v>36</v>
      </c>
      <c r="B62" s="112"/>
      <c r="C62" s="112"/>
      <c r="D62" s="112"/>
      <c r="E62" s="112"/>
      <c r="F62" s="112"/>
      <c r="G62" s="112"/>
      <c r="H62" s="112"/>
      <c r="I62" s="112"/>
      <c r="J62" s="112"/>
      <c r="K62" t="s">
        <v>80</v>
      </c>
      <c r="M62" s="4">
        <f>IF(M$5&lt;&gt;"",Summary!$C55,0)</f>
        <v>0</v>
      </c>
      <c r="N62" s="4">
        <f>IF(N$5&lt;&gt;"",Summary!$C55,0)</f>
        <v>0</v>
      </c>
      <c r="O62" s="4">
        <f>IF(O$5&lt;&gt;"",Summary!$C55,0)</f>
        <v>0</v>
      </c>
      <c r="P62" s="4">
        <f>IF(P$5&lt;&gt;"",Summary!$C55,0)</f>
        <v>0</v>
      </c>
      <c r="Q62" s="4">
        <f>IF(Q$5&lt;&gt;"",Summary!$C55,0)</f>
        <v>0</v>
      </c>
      <c r="R62" s="4">
        <f>IF(R$5&lt;&gt;"",Summary!$C55,0)</f>
        <v>0</v>
      </c>
      <c r="S62" s="4">
        <f>IF(S$5&lt;&gt;"",Summary!$C55,0)</f>
        <v>0</v>
      </c>
      <c r="T62" s="4">
        <f>IF(T$5&lt;&gt;"",Summary!$C55,0)</f>
        <v>0</v>
      </c>
      <c r="U62" s="4">
        <f>IF(U$5&lt;&gt;"",Summary!$C55,0)</f>
        <v>0</v>
      </c>
      <c r="V62" s="4">
        <f>IF(V$5&lt;&gt;"",Summary!$C55,0)</f>
        <v>0</v>
      </c>
      <c r="W62" s="4">
        <f>IF(W$5&lt;&gt;"",Summary!$C55,0)</f>
        <v>0</v>
      </c>
      <c r="X62" s="4">
        <f>IF(X$5&lt;&gt;"",Summary!$C55,0)</f>
        <v>0</v>
      </c>
      <c r="Y62" s="4">
        <f>IF(Y$5&lt;&gt;"",Summary!$C55,0)</f>
        <v>0</v>
      </c>
      <c r="Z62" s="4">
        <f>IF(Z$5&lt;&gt;"",Summary!$C55,0)</f>
        <v>0</v>
      </c>
      <c r="AA62" s="4">
        <f>IF(AA$5&lt;&gt;"",Summary!$C55,0)</f>
        <v>0</v>
      </c>
      <c r="AB62" s="4">
        <f>IF(AB$5&lt;&gt;"",Summary!$C55,0)</f>
        <v>0</v>
      </c>
      <c r="AC62" s="4">
        <f>IF(AC$5&lt;&gt;"",Summary!$C55,0)</f>
        <v>0</v>
      </c>
      <c r="AD62" s="4">
        <f>IF(AD$5&lt;&gt;"",Summary!$C55,0)</f>
        <v>0</v>
      </c>
      <c r="AE62" s="4">
        <f>IF(AE$5&lt;&gt;"",Summary!$C55,0)</f>
        <v>0</v>
      </c>
      <c r="AF62" s="4">
        <f>IF(AF$5&lt;&gt;"",Summary!$C55,0)</f>
        <v>0</v>
      </c>
      <c r="AG62" s="4">
        <f>IF(AG$5&lt;&gt;"",Summary!$C55,0)</f>
        <v>0</v>
      </c>
      <c r="AH62" s="4">
        <f>IF(AH$5&lt;&gt;"",Summary!$C55,0)</f>
        <v>0</v>
      </c>
      <c r="AI62" s="4">
        <f>IF(AI$5&lt;&gt;"",Summary!$C55,0)</f>
        <v>0</v>
      </c>
      <c r="AJ62" s="4">
        <f>IF(AJ$5&lt;&gt;"",Summary!$C55,0)</f>
        <v>0</v>
      </c>
      <c r="AK62" s="4">
        <f>IF(AK$5&lt;&gt;"",Summary!$C55,0)</f>
        <v>0</v>
      </c>
      <c r="AL62" s="4">
        <f>IF(AL$5&lt;&gt;"",Summary!$C55,0)</f>
        <v>0</v>
      </c>
      <c r="AM62" s="4">
        <f>IF(AM$5&lt;&gt;"",Summary!$C55,0)</f>
        <v>0</v>
      </c>
    </row>
    <row r="63" spans="1:39" x14ac:dyDescent="0.25">
      <c r="A63" s="112" t="s">
        <v>36</v>
      </c>
      <c r="B63" s="112"/>
      <c r="C63" s="112"/>
      <c r="D63" s="112"/>
      <c r="E63" s="112"/>
      <c r="F63" s="112"/>
      <c r="G63" s="112"/>
      <c r="H63" s="112"/>
      <c r="I63" s="112"/>
      <c r="J63" s="112"/>
      <c r="K63" t="s">
        <v>20</v>
      </c>
      <c r="M63" s="4">
        <f>IF(M$5&lt;&gt;"",Summary!$C56,0)</f>
        <v>7.5</v>
      </c>
      <c r="N63" s="4">
        <f>IF(N$5&lt;&gt;"",Summary!$C56,0)</f>
        <v>7.5</v>
      </c>
      <c r="O63" s="4">
        <f>IF(O$5&lt;&gt;"",Summary!$C56,0)</f>
        <v>7.5</v>
      </c>
      <c r="P63" s="4">
        <f>IF(P$5&lt;&gt;"",Summary!$C56,0)</f>
        <v>7.5</v>
      </c>
      <c r="Q63" s="4">
        <f>IF(Q$5&lt;&gt;"",Summary!$C56,0)</f>
        <v>7.5</v>
      </c>
      <c r="R63" s="4">
        <f>IF(R$5&lt;&gt;"",Summary!$C56,0)</f>
        <v>7.5</v>
      </c>
      <c r="S63" s="4">
        <f>IF(S$5&lt;&gt;"",Summary!$C56,0)</f>
        <v>7.5</v>
      </c>
      <c r="T63" s="4">
        <f>IF(T$5&lt;&gt;"",Summary!$C56,0)</f>
        <v>7.5</v>
      </c>
      <c r="U63" s="4">
        <f>IF(U$5&lt;&gt;"",Summary!$C56,0)</f>
        <v>7.5</v>
      </c>
      <c r="V63" s="4">
        <f>IF(V$5&lt;&gt;"",Summary!$C56,0)</f>
        <v>7.5</v>
      </c>
      <c r="W63" s="4">
        <f>IF(W$5&lt;&gt;"",Summary!$C56,0)</f>
        <v>7.5</v>
      </c>
      <c r="X63" s="4">
        <f>IF(X$5&lt;&gt;"",Summary!$C56,0)</f>
        <v>7.5</v>
      </c>
      <c r="Y63" s="4">
        <f>IF(Y$5&lt;&gt;"",Summary!$C56,0)</f>
        <v>7.5</v>
      </c>
      <c r="Z63" s="4">
        <f>IF(Z$5&lt;&gt;"",Summary!$C56,0)</f>
        <v>7.5</v>
      </c>
      <c r="AA63" s="4">
        <f>IF(AA$5&lt;&gt;"",Summary!$C56,0)</f>
        <v>7.5</v>
      </c>
      <c r="AB63" s="4">
        <f>IF(AB$5&lt;&gt;"",Summary!$C56,0)</f>
        <v>7.5</v>
      </c>
      <c r="AC63" s="4">
        <f>IF(AC$5&lt;&gt;"",Summary!$C56,0)</f>
        <v>7.5</v>
      </c>
      <c r="AD63" s="4">
        <f>IF(AD$5&lt;&gt;"",Summary!$C56,0)</f>
        <v>7.5</v>
      </c>
      <c r="AE63" s="4">
        <f>IF(AE$5&lt;&gt;"",Summary!$C56,0)</f>
        <v>7.5</v>
      </c>
      <c r="AF63" s="4">
        <f>IF(AF$5&lt;&gt;"",Summary!$C56,0)</f>
        <v>7.5</v>
      </c>
      <c r="AG63" s="4">
        <f>IF(AG$5&lt;&gt;"",Summary!$C56,0)</f>
        <v>7.5</v>
      </c>
      <c r="AH63" s="4">
        <f>IF(AH$5&lt;&gt;"",Summary!$C56,0)</f>
        <v>7.5</v>
      </c>
      <c r="AI63" s="4">
        <f>IF(AI$5&lt;&gt;"",Summary!$C56,0)</f>
        <v>7.5</v>
      </c>
      <c r="AJ63" s="4">
        <f>IF(AJ$5&lt;&gt;"",Summary!$C56,0)</f>
        <v>7.5</v>
      </c>
      <c r="AK63" s="4">
        <f>IF(AK$5&lt;&gt;"",Summary!$C56,0)</f>
        <v>0</v>
      </c>
      <c r="AL63" s="4">
        <f>IF(AL$5&lt;&gt;"",Summary!$C56,0)</f>
        <v>0</v>
      </c>
      <c r="AM63" s="4">
        <f>IF(AM$5&lt;&gt;"",Summary!$C56,0)</f>
        <v>0</v>
      </c>
    </row>
    <row r="64" spans="1:39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t="s">
        <v>51</v>
      </c>
      <c r="M64" s="4">
        <f>IF(M$5&lt;&gt;"",Summary!$C57,0)</f>
        <v>19</v>
      </c>
      <c r="N64" s="4">
        <f>IF(N$5&lt;&gt;"",Summary!$C57,0)</f>
        <v>19</v>
      </c>
      <c r="O64" s="4">
        <f>IF(O$5&lt;&gt;"",Summary!$C57,0)</f>
        <v>19</v>
      </c>
      <c r="P64" s="4">
        <f>IF(P$5&lt;&gt;"",Summary!$C57,0)</f>
        <v>19</v>
      </c>
      <c r="Q64" s="4">
        <f>IF(Q$5&lt;&gt;"",Summary!$C57,0)</f>
        <v>19</v>
      </c>
      <c r="R64" s="4">
        <f>IF(R$5&lt;&gt;"",Summary!$C57,0)</f>
        <v>19</v>
      </c>
      <c r="S64" s="4">
        <f>IF(S$5&lt;&gt;"",Summary!$C57,0)</f>
        <v>19</v>
      </c>
      <c r="T64" s="4">
        <f>IF(T$5&lt;&gt;"",Summary!$C57,0)</f>
        <v>19</v>
      </c>
      <c r="U64" s="4">
        <f>IF(U$5&lt;&gt;"",Summary!$C57,0)</f>
        <v>19</v>
      </c>
      <c r="V64" s="4">
        <f>IF(V$5&lt;&gt;"",Summary!$C57,0)</f>
        <v>19</v>
      </c>
      <c r="W64" s="4">
        <f>IF(W$5&lt;&gt;"",Summary!$C57,0)</f>
        <v>19</v>
      </c>
      <c r="X64" s="4">
        <f>IF(X$5&lt;&gt;"",Summary!$C57,0)</f>
        <v>19</v>
      </c>
      <c r="Y64" s="4">
        <f>IF(Y$5&lt;&gt;"",Summary!$C57,0)</f>
        <v>19</v>
      </c>
      <c r="Z64" s="4">
        <f>IF(Z$5&lt;&gt;"",Summary!$C57,0)</f>
        <v>19</v>
      </c>
      <c r="AA64" s="4">
        <f>IF(AA$5&lt;&gt;"",Summary!$C57,0)</f>
        <v>19</v>
      </c>
      <c r="AB64" s="4">
        <f>IF(AB$5&lt;&gt;"",Summary!$C57,0)</f>
        <v>19</v>
      </c>
      <c r="AC64" s="4">
        <f>IF(AC$5&lt;&gt;"",Summary!$C57,0)</f>
        <v>19</v>
      </c>
      <c r="AD64" s="4">
        <f>IF(AD$5&lt;&gt;"",Summary!$C57,0)</f>
        <v>19</v>
      </c>
      <c r="AE64" s="4">
        <f>IF(AE$5&lt;&gt;"",Summary!$C57,0)</f>
        <v>19</v>
      </c>
      <c r="AF64" s="4">
        <f>IF(AF$5&lt;&gt;"",Summary!$C57,0)</f>
        <v>19</v>
      </c>
      <c r="AG64" s="4">
        <f>IF(AG$5&lt;&gt;"",Summary!$C57,0)</f>
        <v>19</v>
      </c>
      <c r="AH64" s="4">
        <f>IF(AH$5&lt;&gt;"",Summary!$C57,0)</f>
        <v>19</v>
      </c>
      <c r="AI64" s="4">
        <f>IF(AI$5&lt;&gt;"",Summary!$C57,0)</f>
        <v>19</v>
      </c>
      <c r="AJ64" s="4">
        <f>IF(AJ$5&lt;&gt;"",Summary!$C57,0)</f>
        <v>19</v>
      </c>
      <c r="AK64" s="4">
        <f>IF(AK$5&lt;&gt;"",Summary!$C57,0)</f>
        <v>0</v>
      </c>
      <c r="AL64" s="4">
        <f>IF(AL$5&lt;&gt;"",Summary!$C57,0)</f>
        <v>0</v>
      </c>
      <c r="AM64" s="4">
        <f>IF(AM$5&lt;&gt;"",Summary!$C57,0)</f>
        <v>0</v>
      </c>
    </row>
    <row r="65" spans="1:39" x14ac:dyDescent="0.25">
      <c r="A65" s="112" t="s">
        <v>36</v>
      </c>
      <c r="B65" s="112"/>
      <c r="C65" s="112"/>
      <c r="D65" s="112"/>
      <c r="E65" s="112"/>
      <c r="F65" s="112"/>
      <c r="G65" s="112"/>
      <c r="H65" s="112"/>
      <c r="I65" s="112"/>
      <c r="J65" s="112"/>
      <c r="K65" t="s">
        <v>14</v>
      </c>
      <c r="M65" s="4">
        <f>IF(M$5&lt;&gt;"",Summary!$C58,0)</f>
        <v>25.62</v>
      </c>
      <c r="N65" s="4">
        <f>IF(N$5&lt;&gt;"",Summary!$C58,0)</f>
        <v>25.62</v>
      </c>
      <c r="O65" s="4">
        <f>IF(O$5&lt;&gt;"",Summary!$C58,0)</f>
        <v>25.62</v>
      </c>
      <c r="P65" s="4">
        <f>IF(P$5&lt;&gt;"",Summary!$C58,0)</f>
        <v>25.62</v>
      </c>
      <c r="Q65" s="4">
        <f>IF(Q$5&lt;&gt;"",Summary!$C58,0)</f>
        <v>25.62</v>
      </c>
      <c r="R65" s="4">
        <f>IF(R$5&lt;&gt;"",Summary!$C58,0)</f>
        <v>25.62</v>
      </c>
      <c r="S65" s="4">
        <f>IF(S$5&lt;&gt;"",Summary!$C58,0)</f>
        <v>25.62</v>
      </c>
      <c r="T65" s="4">
        <f>IF(T$5&lt;&gt;"",Summary!$C58,0)</f>
        <v>25.62</v>
      </c>
      <c r="U65" s="4">
        <f>IF(U$5&lt;&gt;"",Summary!$C58,0)</f>
        <v>25.62</v>
      </c>
      <c r="V65" s="4">
        <f>IF(V$5&lt;&gt;"",Summary!$C58,0)</f>
        <v>25.62</v>
      </c>
      <c r="W65" s="4">
        <f>IF(W$5&lt;&gt;"",Summary!$C58,0)</f>
        <v>25.62</v>
      </c>
      <c r="X65" s="4">
        <f>IF(X$5&lt;&gt;"",Summary!$C58,0)</f>
        <v>25.62</v>
      </c>
      <c r="Y65" s="4">
        <f>IF(Y$5&lt;&gt;"",Summary!$C58,0)</f>
        <v>25.62</v>
      </c>
      <c r="Z65" s="4">
        <f>IF(Z$5&lt;&gt;"",Summary!$C58,0)</f>
        <v>25.62</v>
      </c>
      <c r="AA65" s="4">
        <f>IF(AA$5&lt;&gt;"",Summary!$C58,0)</f>
        <v>25.62</v>
      </c>
      <c r="AB65" s="4">
        <f>IF(AB$5&lt;&gt;"",Summary!$C58,0)</f>
        <v>25.62</v>
      </c>
      <c r="AC65" s="4">
        <f>IF(AC$5&lt;&gt;"",Summary!$C58,0)</f>
        <v>25.62</v>
      </c>
      <c r="AD65" s="4">
        <f>IF(AD$5&lt;&gt;"",Summary!$C58,0)</f>
        <v>25.62</v>
      </c>
      <c r="AE65" s="4">
        <f>IF(AE$5&lt;&gt;"",Summary!$C58,0)</f>
        <v>25.62</v>
      </c>
      <c r="AF65" s="4">
        <f>IF(AF$5&lt;&gt;"",Summary!$C58,0)</f>
        <v>25.62</v>
      </c>
      <c r="AG65" s="4">
        <f>IF(AG$5&lt;&gt;"",Summary!$C58,0)</f>
        <v>25.62</v>
      </c>
      <c r="AH65" s="4">
        <f>IF(AH$5&lt;&gt;"",Summary!$C58,0)</f>
        <v>25.62</v>
      </c>
      <c r="AI65" s="4">
        <f>IF(AI$5&lt;&gt;"",Summary!$C58,0)</f>
        <v>25.62</v>
      </c>
      <c r="AJ65" s="4">
        <f>IF(AJ$5&lt;&gt;"",Summary!$C58,0)</f>
        <v>25.62</v>
      </c>
      <c r="AK65" s="4">
        <f>IF(AK$5&lt;&gt;"",Summary!$C58,0)</f>
        <v>0</v>
      </c>
      <c r="AL65" s="4">
        <f>IF(AL$5&lt;&gt;"",Summary!$C58,0)</f>
        <v>0</v>
      </c>
      <c r="AM65" s="4">
        <f>IF(AM$5&lt;&gt;"",Summary!$C58,0)</f>
        <v>0</v>
      </c>
    </row>
    <row r="66" spans="1:39" x14ac:dyDescent="0.25">
      <c r="A66" s="112" t="s">
        <v>36</v>
      </c>
      <c r="B66" s="112"/>
      <c r="C66" s="112"/>
      <c r="D66" s="112"/>
      <c r="E66" s="112"/>
      <c r="F66" s="112"/>
      <c r="G66" s="112"/>
      <c r="H66" s="112"/>
      <c r="I66" s="112"/>
      <c r="J66" s="112"/>
      <c r="K66" t="s">
        <v>63</v>
      </c>
      <c r="M66" s="4">
        <f t="shared" ref="M66:AM66" si="42">M89</f>
        <v>0</v>
      </c>
      <c r="N66" s="4">
        <f t="shared" si="42"/>
        <v>0</v>
      </c>
      <c r="O66" s="4">
        <f t="shared" si="42"/>
        <v>0</v>
      </c>
      <c r="P66" s="4">
        <f t="shared" si="42"/>
        <v>0</v>
      </c>
      <c r="Q66" s="4">
        <f t="shared" si="42"/>
        <v>0</v>
      </c>
      <c r="R66" s="4">
        <f t="shared" si="42"/>
        <v>0</v>
      </c>
      <c r="S66" s="4">
        <f t="shared" si="42"/>
        <v>0</v>
      </c>
      <c r="T66" s="4">
        <f t="shared" si="42"/>
        <v>0</v>
      </c>
      <c r="U66" s="4">
        <f t="shared" si="42"/>
        <v>0</v>
      </c>
      <c r="V66" s="4">
        <f t="shared" si="42"/>
        <v>0</v>
      </c>
      <c r="W66" s="4">
        <f t="shared" si="42"/>
        <v>0</v>
      </c>
      <c r="X66" s="4">
        <f t="shared" si="42"/>
        <v>0</v>
      </c>
      <c r="Y66" s="4">
        <f t="shared" si="42"/>
        <v>0</v>
      </c>
      <c r="Z66" s="4">
        <f t="shared" si="42"/>
        <v>0</v>
      </c>
      <c r="AA66" s="4">
        <f t="shared" si="42"/>
        <v>0</v>
      </c>
      <c r="AB66" s="4">
        <f t="shared" si="42"/>
        <v>0</v>
      </c>
      <c r="AC66" s="4">
        <f t="shared" si="42"/>
        <v>0</v>
      </c>
      <c r="AD66" s="4">
        <f t="shared" si="42"/>
        <v>0</v>
      </c>
      <c r="AE66" s="4">
        <f t="shared" si="42"/>
        <v>0</v>
      </c>
      <c r="AF66" s="4">
        <f t="shared" si="42"/>
        <v>0</v>
      </c>
      <c r="AG66" s="4">
        <f t="shared" si="42"/>
        <v>0</v>
      </c>
      <c r="AH66" s="4">
        <f t="shared" si="42"/>
        <v>0</v>
      </c>
      <c r="AI66" s="4">
        <f t="shared" si="42"/>
        <v>0</v>
      </c>
      <c r="AJ66" s="4">
        <f t="shared" si="42"/>
        <v>0</v>
      </c>
      <c r="AK66" s="4">
        <f t="shared" si="42"/>
        <v>0</v>
      </c>
      <c r="AL66" s="4">
        <f t="shared" si="42"/>
        <v>0</v>
      </c>
      <c r="AM66" s="4">
        <f t="shared" si="42"/>
        <v>0</v>
      </c>
    </row>
    <row r="67" spans="1:39" x14ac:dyDescent="0.25">
      <c r="A67" s="112" t="s">
        <v>36</v>
      </c>
      <c r="B67" s="112"/>
      <c r="C67" s="112"/>
      <c r="D67" s="112"/>
      <c r="E67" s="112"/>
      <c r="F67" s="112"/>
      <c r="G67" s="112"/>
      <c r="H67" s="112"/>
      <c r="I67" s="112"/>
      <c r="J67" s="112"/>
      <c r="K67" t="s">
        <v>59</v>
      </c>
      <c r="M67" s="4">
        <f>M101</f>
        <v>0</v>
      </c>
      <c r="N67" s="4">
        <f t="shared" ref="N67:AM67" si="43">N101</f>
        <v>0</v>
      </c>
      <c r="O67" s="4">
        <f t="shared" si="43"/>
        <v>0</v>
      </c>
      <c r="P67" s="4">
        <f t="shared" si="43"/>
        <v>0</v>
      </c>
      <c r="Q67" s="4">
        <f t="shared" si="43"/>
        <v>0</v>
      </c>
      <c r="R67" s="4">
        <f t="shared" si="43"/>
        <v>0</v>
      </c>
      <c r="S67" s="4">
        <f t="shared" si="43"/>
        <v>0</v>
      </c>
      <c r="T67" s="4">
        <f t="shared" si="43"/>
        <v>0</v>
      </c>
      <c r="U67" s="4">
        <f t="shared" si="43"/>
        <v>0</v>
      </c>
      <c r="V67" s="4">
        <f t="shared" si="43"/>
        <v>0</v>
      </c>
      <c r="W67" s="4">
        <f t="shared" si="43"/>
        <v>0</v>
      </c>
      <c r="X67" s="4">
        <f t="shared" si="43"/>
        <v>0</v>
      </c>
      <c r="Y67" s="4">
        <f t="shared" si="43"/>
        <v>0</v>
      </c>
      <c r="Z67" s="4">
        <f t="shared" si="43"/>
        <v>0</v>
      </c>
      <c r="AA67" s="4">
        <f t="shared" si="43"/>
        <v>0</v>
      </c>
      <c r="AB67" s="4">
        <f t="shared" si="43"/>
        <v>0</v>
      </c>
      <c r="AC67" s="4">
        <f t="shared" si="43"/>
        <v>0</v>
      </c>
      <c r="AD67" s="4">
        <f t="shared" si="43"/>
        <v>0</v>
      </c>
      <c r="AE67" s="4">
        <f t="shared" si="43"/>
        <v>0</v>
      </c>
      <c r="AF67" s="4">
        <f t="shared" si="43"/>
        <v>0</v>
      </c>
      <c r="AG67" s="4">
        <f t="shared" si="43"/>
        <v>0</v>
      </c>
      <c r="AH67" s="4">
        <f t="shared" si="43"/>
        <v>0</v>
      </c>
      <c r="AI67" s="4">
        <f t="shared" si="43"/>
        <v>0</v>
      </c>
      <c r="AJ67" s="4">
        <f t="shared" si="43"/>
        <v>0</v>
      </c>
      <c r="AK67" s="4">
        <f t="shared" si="43"/>
        <v>0</v>
      </c>
      <c r="AL67" s="4">
        <f t="shared" si="43"/>
        <v>0</v>
      </c>
      <c r="AM67" s="4">
        <f t="shared" si="43"/>
        <v>0</v>
      </c>
    </row>
    <row r="68" spans="1:39" x14ac:dyDescent="0.25">
      <c r="A68" s="112" t="s">
        <v>36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29" t="s">
        <v>69</v>
      </c>
      <c r="M68" s="28">
        <f t="shared" ref="M68:AM68" si="44">M32</f>
        <v>0</v>
      </c>
      <c r="N68" s="28">
        <f t="shared" si="44"/>
        <v>0</v>
      </c>
      <c r="O68" s="28">
        <f t="shared" si="44"/>
        <v>0</v>
      </c>
      <c r="P68" s="28">
        <f t="shared" si="44"/>
        <v>0</v>
      </c>
      <c r="Q68" s="28">
        <f t="shared" si="44"/>
        <v>0</v>
      </c>
      <c r="R68" s="28">
        <f t="shared" si="44"/>
        <v>0</v>
      </c>
      <c r="S68" s="28">
        <f t="shared" si="44"/>
        <v>0</v>
      </c>
      <c r="T68" s="28">
        <f t="shared" si="44"/>
        <v>0</v>
      </c>
      <c r="U68" s="28">
        <f t="shared" si="44"/>
        <v>0</v>
      </c>
      <c r="V68" s="28">
        <f t="shared" si="44"/>
        <v>0</v>
      </c>
      <c r="W68" s="28">
        <f t="shared" si="44"/>
        <v>0</v>
      </c>
      <c r="X68" s="28">
        <f t="shared" si="44"/>
        <v>0</v>
      </c>
      <c r="Y68" s="28">
        <f t="shared" si="44"/>
        <v>0</v>
      </c>
      <c r="Z68" s="28">
        <f t="shared" si="44"/>
        <v>0</v>
      </c>
      <c r="AA68" s="28">
        <f t="shared" si="44"/>
        <v>0</v>
      </c>
      <c r="AB68" s="28">
        <f t="shared" si="44"/>
        <v>0</v>
      </c>
      <c r="AC68" s="28">
        <f t="shared" si="44"/>
        <v>0</v>
      </c>
      <c r="AD68" s="28">
        <f t="shared" si="44"/>
        <v>0</v>
      </c>
      <c r="AE68" s="28">
        <f t="shared" si="44"/>
        <v>0</v>
      </c>
      <c r="AF68" s="28">
        <f t="shared" si="44"/>
        <v>0</v>
      </c>
      <c r="AG68" s="28">
        <f t="shared" si="44"/>
        <v>0</v>
      </c>
      <c r="AH68" s="28">
        <f t="shared" si="44"/>
        <v>0</v>
      </c>
      <c r="AI68" s="28">
        <f t="shared" si="44"/>
        <v>0</v>
      </c>
      <c r="AJ68" s="28">
        <f t="shared" si="44"/>
        <v>0</v>
      </c>
      <c r="AK68" s="28">
        <f t="shared" si="44"/>
        <v>0</v>
      </c>
      <c r="AL68" s="28">
        <f t="shared" si="44"/>
        <v>0</v>
      </c>
      <c r="AM68" s="28">
        <f t="shared" si="44"/>
        <v>0</v>
      </c>
    </row>
    <row r="69" spans="1:39" x14ac:dyDescent="0.25">
      <c r="A69" s="112" t="s">
        <v>36</v>
      </c>
      <c r="B69" s="112"/>
      <c r="C69" s="112"/>
      <c r="D69" s="112"/>
      <c r="E69" s="112"/>
      <c r="F69" s="112"/>
      <c r="G69" s="112"/>
      <c r="H69" s="112"/>
      <c r="I69" s="112"/>
      <c r="J69" s="112"/>
      <c r="K69" t="s">
        <v>58</v>
      </c>
      <c r="M69" s="28">
        <f t="shared" ref="M69:AM69" si="45">M28</f>
        <v>0</v>
      </c>
      <c r="N69" s="4">
        <f t="shared" si="45"/>
        <v>0</v>
      </c>
      <c r="O69" s="4">
        <f t="shared" si="45"/>
        <v>0</v>
      </c>
      <c r="P69" s="4">
        <f t="shared" si="45"/>
        <v>0</v>
      </c>
      <c r="Q69" s="4">
        <f t="shared" si="45"/>
        <v>0</v>
      </c>
      <c r="R69" s="4">
        <f t="shared" si="45"/>
        <v>0</v>
      </c>
      <c r="S69" s="4">
        <f t="shared" si="45"/>
        <v>0</v>
      </c>
      <c r="T69" s="4">
        <f t="shared" si="45"/>
        <v>0</v>
      </c>
      <c r="U69" s="4">
        <f t="shared" si="45"/>
        <v>0</v>
      </c>
      <c r="V69" s="4">
        <f t="shared" si="45"/>
        <v>0</v>
      </c>
      <c r="W69" s="4">
        <f t="shared" si="45"/>
        <v>0</v>
      </c>
      <c r="X69" s="4">
        <f t="shared" si="45"/>
        <v>0</v>
      </c>
      <c r="Y69" s="4">
        <f t="shared" si="45"/>
        <v>0</v>
      </c>
      <c r="Z69" s="4">
        <f t="shared" si="45"/>
        <v>0</v>
      </c>
      <c r="AA69" s="4">
        <f t="shared" si="45"/>
        <v>0</v>
      </c>
      <c r="AB69" s="4">
        <f t="shared" si="45"/>
        <v>0</v>
      </c>
      <c r="AC69" s="4">
        <f t="shared" si="45"/>
        <v>0</v>
      </c>
      <c r="AD69" s="4">
        <f t="shared" si="45"/>
        <v>0</v>
      </c>
      <c r="AE69" s="4">
        <f t="shared" si="45"/>
        <v>0</v>
      </c>
      <c r="AF69" s="4">
        <f t="shared" si="45"/>
        <v>0</v>
      </c>
      <c r="AG69" s="4">
        <f t="shared" si="45"/>
        <v>0</v>
      </c>
      <c r="AH69" s="4">
        <f t="shared" si="45"/>
        <v>0</v>
      </c>
      <c r="AI69" s="4">
        <f t="shared" si="45"/>
        <v>0</v>
      </c>
      <c r="AJ69" s="4">
        <f t="shared" si="45"/>
        <v>0</v>
      </c>
      <c r="AK69" s="4">
        <f t="shared" si="45"/>
        <v>0</v>
      </c>
      <c r="AL69" s="4">
        <f t="shared" si="45"/>
        <v>0</v>
      </c>
      <c r="AM69" s="4">
        <f t="shared" si="45"/>
        <v>0</v>
      </c>
    </row>
    <row r="70" spans="1:39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1" t="s">
        <v>44</v>
      </c>
      <c r="L70" s="1"/>
      <c r="M70" s="6">
        <f t="shared" ref="M70:AM70" si="46">SUM(M59:M69)</f>
        <v>93.950000000000017</v>
      </c>
      <c r="N70" s="6">
        <f t="shared" si="46"/>
        <v>93.950000000000017</v>
      </c>
      <c r="O70" s="6">
        <f t="shared" si="46"/>
        <v>93.950000000000017</v>
      </c>
      <c r="P70" s="6">
        <f t="shared" si="46"/>
        <v>93.950000000000017</v>
      </c>
      <c r="Q70" s="6">
        <f t="shared" si="46"/>
        <v>93.950000000000017</v>
      </c>
      <c r="R70" s="6">
        <f t="shared" si="46"/>
        <v>93.950000000000017</v>
      </c>
      <c r="S70" s="6">
        <f t="shared" si="46"/>
        <v>93.950000000000017</v>
      </c>
      <c r="T70" s="6">
        <f t="shared" si="46"/>
        <v>93.950000000000017</v>
      </c>
      <c r="U70" s="6">
        <f t="shared" si="46"/>
        <v>93.950000000000017</v>
      </c>
      <c r="V70" s="6">
        <f t="shared" si="46"/>
        <v>93.950000000000017</v>
      </c>
      <c r="W70" s="6">
        <f t="shared" si="46"/>
        <v>93.950000000000017</v>
      </c>
      <c r="X70" s="6">
        <f t="shared" si="46"/>
        <v>93.950000000000017</v>
      </c>
      <c r="Y70" s="6">
        <f t="shared" si="46"/>
        <v>93.950000000000017</v>
      </c>
      <c r="Z70" s="6">
        <f t="shared" si="46"/>
        <v>93.950000000000017</v>
      </c>
      <c r="AA70" s="6">
        <f t="shared" si="46"/>
        <v>93.950000000000017</v>
      </c>
      <c r="AB70" s="6">
        <f t="shared" si="46"/>
        <v>93.950000000000017</v>
      </c>
      <c r="AC70" s="6">
        <f t="shared" si="46"/>
        <v>93.950000000000017</v>
      </c>
      <c r="AD70" s="6">
        <f t="shared" si="46"/>
        <v>93.950000000000017</v>
      </c>
      <c r="AE70" s="6">
        <f t="shared" si="46"/>
        <v>93.950000000000017</v>
      </c>
      <c r="AF70" s="6">
        <f t="shared" si="46"/>
        <v>93.950000000000017</v>
      </c>
      <c r="AG70" s="6">
        <f t="shared" si="46"/>
        <v>93.950000000000017</v>
      </c>
      <c r="AH70" s="6">
        <f t="shared" si="46"/>
        <v>93.950000000000017</v>
      </c>
      <c r="AI70" s="6">
        <f t="shared" si="46"/>
        <v>93.950000000000017</v>
      </c>
      <c r="AJ70" s="6">
        <f t="shared" si="46"/>
        <v>93.950000000000017</v>
      </c>
      <c r="AK70" s="6">
        <f t="shared" si="46"/>
        <v>0</v>
      </c>
      <c r="AL70" s="6">
        <f t="shared" si="46"/>
        <v>0</v>
      </c>
      <c r="AM70" s="6">
        <f t="shared" si="46"/>
        <v>0</v>
      </c>
    </row>
    <row r="71" spans="1:39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39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</row>
    <row r="73" spans="1:39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1"/>
    </row>
    <row r="74" spans="1:39" x14ac:dyDescent="0.25">
      <c r="A74" s="112" t="s">
        <v>36</v>
      </c>
      <c r="B74" s="112"/>
      <c r="C74" s="112"/>
      <c r="D74" s="112"/>
      <c r="E74" s="112"/>
      <c r="F74" s="112"/>
      <c r="G74" s="112"/>
      <c r="H74" s="112"/>
      <c r="I74" s="112"/>
      <c r="J74" s="112"/>
      <c r="K74" s="75" t="s">
        <v>98</v>
      </c>
      <c r="L74" s="73"/>
      <c r="M74" s="74">
        <f t="shared" ref="M74:AM74" si="47">IF(SUMIFS(M$25:M$131,$D$25:$D$131,"+")=0,0,SUMIFS(M$25:M$131,$D$25:$D$131,"+")-M164)</f>
        <v>0</v>
      </c>
      <c r="N74" s="74">
        <f t="shared" si="47"/>
        <v>0</v>
      </c>
      <c r="O74" s="74">
        <f t="shared" si="47"/>
        <v>0</v>
      </c>
      <c r="P74" s="74">
        <f t="shared" si="47"/>
        <v>0</v>
      </c>
      <c r="Q74" s="74">
        <f t="shared" si="47"/>
        <v>0</v>
      </c>
      <c r="R74" s="74">
        <f t="shared" si="47"/>
        <v>0</v>
      </c>
      <c r="S74" s="74">
        <f t="shared" si="47"/>
        <v>0</v>
      </c>
      <c r="T74" s="74">
        <f t="shared" si="47"/>
        <v>0</v>
      </c>
      <c r="U74" s="74">
        <f t="shared" si="47"/>
        <v>0</v>
      </c>
      <c r="V74" s="74">
        <f t="shared" si="47"/>
        <v>0</v>
      </c>
      <c r="W74" s="74">
        <f t="shared" si="47"/>
        <v>0</v>
      </c>
      <c r="X74" s="74">
        <f t="shared" si="47"/>
        <v>0</v>
      </c>
      <c r="Y74" s="74">
        <f t="shared" si="47"/>
        <v>0</v>
      </c>
      <c r="Z74" s="74">
        <f t="shared" si="47"/>
        <v>0</v>
      </c>
      <c r="AA74" s="74">
        <f t="shared" si="47"/>
        <v>0</v>
      </c>
      <c r="AB74" s="74">
        <f t="shared" si="47"/>
        <v>0</v>
      </c>
      <c r="AC74" s="74">
        <f t="shared" si="47"/>
        <v>0</v>
      </c>
      <c r="AD74" s="74">
        <f t="shared" si="47"/>
        <v>0</v>
      </c>
      <c r="AE74" s="74">
        <f t="shared" si="47"/>
        <v>0</v>
      </c>
      <c r="AF74" s="74">
        <f t="shared" si="47"/>
        <v>0</v>
      </c>
      <c r="AG74" s="74">
        <f t="shared" si="47"/>
        <v>0</v>
      </c>
      <c r="AH74" s="74">
        <f t="shared" si="47"/>
        <v>0</v>
      </c>
      <c r="AI74" s="74">
        <f t="shared" si="47"/>
        <v>0</v>
      </c>
      <c r="AJ74" s="74">
        <f t="shared" si="47"/>
        <v>0</v>
      </c>
      <c r="AK74" s="74">
        <f t="shared" si="47"/>
        <v>0</v>
      </c>
      <c r="AL74" s="74">
        <f t="shared" si="47"/>
        <v>0</v>
      </c>
      <c r="AM74" s="74">
        <f t="shared" si="47"/>
        <v>0</v>
      </c>
    </row>
    <row r="75" spans="1:39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9" t="s">
        <v>99</v>
      </c>
      <c r="M75" s="28">
        <f>M74</f>
        <v>0</v>
      </c>
      <c r="N75" s="28">
        <f>M75+N74</f>
        <v>0</v>
      </c>
      <c r="O75" s="28">
        <f t="shared" ref="O75:AM75" si="48">N75+O74</f>
        <v>0</v>
      </c>
      <c r="P75" s="28">
        <f t="shared" si="48"/>
        <v>0</v>
      </c>
      <c r="Q75" s="28">
        <f t="shared" si="48"/>
        <v>0</v>
      </c>
      <c r="R75" s="28">
        <f t="shared" si="48"/>
        <v>0</v>
      </c>
      <c r="S75" s="28">
        <f t="shared" si="48"/>
        <v>0</v>
      </c>
      <c r="T75" s="28">
        <f t="shared" si="48"/>
        <v>0</v>
      </c>
      <c r="U75" s="28">
        <f t="shared" si="48"/>
        <v>0</v>
      </c>
      <c r="V75" s="28">
        <f t="shared" si="48"/>
        <v>0</v>
      </c>
      <c r="W75" s="28">
        <f t="shared" si="48"/>
        <v>0</v>
      </c>
      <c r="X75" s="28">
        <f t="shared" si="48"/>
        <v>0</v>
      </c>
      <c r="Y75" s="28">
        <f t="shared" si="48"/>
        <v>0</v>
      </c>
      <c r="Z75" s="28">
        <f t="shared" si="48"/>
        <v>0</v>
      </c>
      <c r="AA75" s="28">
        <f t="shared" si="48"/>
        <v>0</v>
      </c>
      <c r="AB75" s="28">
        <f t="shared" si="48"/>
        <v>0</v>
      </c>
      <c r="AC75" s="28">
        <f t="shared" si="48"/>
        <v>0</v>
      </c>
      <c r="AD75" s="28">
        <f t="shared" si="48"/>
        <v>0</v>
      </c>
      <c r="AE75" s="28">
        <f t="shared" si="48"/>
        <v>0</v>
      </c>
      <c r="AF75" s="28">
        <f t="shared" si="48"/>
        <v>0</v>
      </c>
      <c r="AG75" s="28">
        <f t="shared" si="48"/>
        <v>0</v>
      </c>
      <c r="AH75" s="28">
        <f t="shared" si="48"/>
        <v>0</v>
      </c>
      <c r="AI75" s="28">
        <f t="shared" si="48"/>
        <v>0</v>
      </c>
      <c r="AJ75" s="28">
        <f t="shared" si="48"/>
        <v>0</v>
      </c>
      <c r="AK75" s="28">
        <f t="shared" si="48"/>
        <v>0</v>
      </c>
      <c r="AL75" s="28">
        <f t="shared" si="48"/>
        <v>0</v>
      </c>
      <c r="AM75" s="28">
        <f t="shared" si="48"/>
        <v>0</v>
      </c>
    </row>
    <row r="76" spans="1:39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39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8"/>
    </row>
    <row r="78" spans="1:39" ht="15.75" thickBo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" t="s">
        <v>56</v>
      </c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1:39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5" t="s">
        <v>124</v>
      </c>
      <c r="L79" s="47"/>
      <c r="M79" s="48">
        <f>SUMIFS(M$25:M$165,$H$25:$H$165,"+")-SUMIFS(M$25:M$165,$H$25:$H$165,"-")</f>
        <v>8250.753333333334</v>
      </c>
      <c r="N79" s="48">
        <f>IF(SUMIFS(N$25:N$165,$H$25:$H$165,"+")-SUMIFS(N$25:N$165,$H$25:$H$165,"-")+M80&gt;'Tax Laws'!$C$6,'Tax Laws'!$C$6-M80,SUMIFS(N$25:N$165,$H$25:$H$165,"+")-SUMIFS(N$25:N$165,$H$25:$H$165,"-"))</f>
        <v>8250.753333333334</v>
      </c>
      <c r="O79" s="48">
        <f>IF(SUMIFS(O$25:O$165,$H$25:$H$165,"+")-SUMIFS(O$25:O$165,$H$25:$H$165,"-")+N80&gt;'Tax Laws'!$C$6,'Tax Laws'!$C$6-N80,SUMIFS(O$25:O$165,$H$25:$H$165,"+")-SUMIFS(O$25:O$165,$H$25:$H$165,"-"))</f>
        <v>8250.753333333334</v>
      </c>
      <c r="P79" s="48">
        <f>IF(SUMIFS(P$25:P$165,$H$25:$H$165,"+")-SUMIFS(P$25:P$165,$H$25:$H$165,"-")+O80&gt;'Tax Laws'!$C$6,'Tax Laws'!$C$6-O80,SUMIFS(P$25:P$165,$H$25:$H$165,"+")-SUMIFS(P$25:P$165,$H$25:$H$165,"-"))</f>
        <v>8250.753333333334</v>
      </c>
      <c r="Q79" s="48">
        <f>IF(SUMIFS(Q$25:Q$165,$H$25:$H$165,"+")-SUMIFS(Q$25:Q$165,$H$25:$H$165,"-")+P80&gt;'Tax Laws'!$C$6,'Tax Laws'!$C$6-P80,SUMIFS(Q$25:Q$165,$H$25:$H$165,"+")-SUMIFS(Q$25:Q$165,$H$25:$H$165,"-"))</f>
        <v>8250.753333333334</v>
      </c>
      <c r="R79" s="48">
        <f>IF(SUMIFS(R$25:R$165,$H$25:$H$165,"+")-SUMIFS(R$25:R$165,$H$25:$H$165,"-")+Q80&gt;'Tax Laws'!$C$6,'Tax Laws'!$C$6-Q80,SUMIFS(R$25:R$165,$H$25:$H$165,"+")-SUMIFS(R$25:R$165,$H$25:$H$165,"-"))</f>
        <v>8250.753333333334</v>
      </c>
      <c r="S79" s="48">
        <f>IF(SUMIFS(S$25:S$165,$H$25:$H$165,"+")-SUMIFS(S$25:S$165,$H$25:$H$165,"-")+R80&gt;'Tax Laws'!$C$6,'Tax Laws'!$C$6-R80,SUMIFS(S$25:S$165,$H$25:$H$165,"+")-SUMIFS(S$25:S$165,$H$25:$H$165,"-"))</f>
        <v>8250.753333333334</v>
      </c>
      <c r="T79" s="48">
        <f>IF(SUMIFS(T$25:T$165,$H$25:$H$165,"+")-SUMIFS(T$25:T$165,$H$25:$H$165,"-")+S80&gt;'Tax Laws'!$C$6,'Tax Laws'!$C$6-S80,SUMIFS(T$25:T$165,$H$25:$H$165,"+")-SUMIFS(T$25:T$165,$H$25:$H$165,"-"))</f>
        <v>8250.753333333334</v>
      </c>
      <c r="U79" s="48">
        <f>IF(SUMIFS(U$25:U$165,$H$25:$H$165,"+")-SUMIFS(U$25:U$165,$H$25:$H$165,"-")+T80&gt;'Tax Laws'!$C$6,'Tax Laws'!$C$6-T80,SUMIFS(U$25:U$165,$H$25:$H$165,"+")-SUMIFS(U$25:U$165,$H$25:$H$165,"-"))</f>
        <v>8250.753333333334</v>
      </c>
      <c r="V79" s="48">
        <f>IF(SUMIFS(V$25:V$165,$H$25:$H$165,"+")-SUMIFS(V$25:V$165,$H$25:$H$165,"-")+U80&gt;'Tax Laws'!$C$6,'Tax Laws'!$C$6-U80,SUMIFS(V$25:V$165,$H$25:$H$165,"+")-SUMIFS(V$25:V$165,$H$25:$H$165,"-"))</f>
        <v>8250.753333333334</v>
      </c>
      <c r="W79" s="48">
        <f>IF(SUMIFS(W$25:W$165,$H$25:$H$165,"+")-SUMIFS(W$25:W$165,$H$25:$H$165,"-")+V80&gt;'Tax Laws'!$C$6,'Tax Laws'!$C$6-V80,SUMIFS(W$25:W$165,$H$25:$H$165,"+")-SUMIFS(W$25:W$165,$H$25:$H$165,"-"))</f>
        <v>8250.753333333334</v>
      </c>
      <c r="X79" s="48">
        <f>IF(SUMIFS(X$25:X$165,$H$25:$H$165,"+")-SUMIFS(X$25:X$165,$H$25:$H$165,"-")+W80&gt;'Tax Laws'!$C$6,'Tax Laws'!$C$6-W80,SUMIFS(X$25:X$165,$H$25:$H$165,"+")-SUMIFS(X$25:X$165,$H$25:$H$165,"-"))</f>
        <v>8250.753333333334</v>
      </c>
      <c r="Y79" s="48">
        <f>IF(SUMIFS(Y$25:Y$165,$H$25:$H$165,"+")-SUMIFS(Y$25:Y$165,$H$25:$H$165,"-")+X80&gt;'Tax Laws'!$C$6,'Tax Laws'!$C$6-X80,SUMIFS(Y$25:Y$165,$H$25:$H$165,"+")-SUMIFS(Y$25:Y$165,$H$25:$H$165,"-"))</f>
        <v>8250.753333333334</v>
      </c>
      <c r="Z79" s="48">
        <f>IF(SUMIFS(Z$25:Z$165,$H$25:$H$165,"+")-SUMIFS(Z$25:Z$165,$H$25:$H$165,"-")+Y80&gt;'Tax Laws'!$C$6,'Tax Laws'!$C$6-Y80,SUMIFS(Z$25:Z$165,$H$25:$H$165,"+")-SUMIFS(Z$25:Z$165,$H$25:$H$165,"-"))</f>
        <v>8250.753333333334</v>
      </c>
      <c r="AA79" s="48">
        <f>IF(SUMIFS(AA$25:AA$165,$H$25:$H$165,"+")-SUMIFS(AA$25:AA$165,$H$25:$H$165,"-")+Z80&gt;'Tax Laws'!$C$6,'Tax Laws'!$C$6-Z80,SUMIFS(AA$25:AA$165,$H$25:$H$165,"+")-SUMIFS(AA$25:AA$165,$H$25:$H$165,"-"))</f>
        <v>8250.753333333334</v>
      </c>
      <c r="AB79" s="48">
        <f>IF(SUMIFS(AB$25:AB$165,$H$25:$H$165,"+")-SUMIFS(AB$25:AB$165,$H$25:$H$165,"-")+AA80&gt;'Tax Laws'!$C$6,'Tax Laws'!$C$6-AA80,SUMIFS(AB$25:AB$165,$H$25:$H$165,"+")-SUMIFS(AB$25:AB$165,$H$25:$H$165,"-"))</f>
        <v>4638.7000000000407</v>
      </c>
      <c r="AC79" s="48">
        <f>IF(SUMIFS(AC$25:AC$165,$H$25:$H$165,"+")-SUMIFS(AC$25:AC$165,$H$25:$H$165,"-")+AB80&gt;'Tax Laws'!$C$6,'Tax Laws'!$C$6-AB80,SUMIFS(AC$25:AC$165,$H$25:$H$165,"+")-SUMIFS(AC$25:AC$165,$H$25:$H$165,"-"))</f>
        <v>0</v>
      </c>
      <c r="AD79" s="48">
        <f>IF(SUMIFS(AD$25:AD$165,$H$25:$H$165,"+")-SUMIFS(AD$25:AD$165,$H$25:$H$165,"-")+AC80&gt;'Tax Laws'!$C$6,'Tax Laws'!$C$6-AC80,SUMIFS(AD$25:AD$165,$H$25:$H$165,"+")-SUMIFS(AD$25:AD$165,$H$25:$H$165,"-"))</f>
        <v>0</v>
      </c>
      <c r="AE79" s="48">
        <f>IF(SUMIFS(AE$25:AE$165,$H$25:$H$165,"+")-SUMIFS(AE$25:AE$165,$H$25:$H$165,"-")+AD80&gt;'Tax Laws'!$C$6,'Tax Laws'!$C$6-AD80,SUMIFS(AE$25:AE$165,$H$25:$H$165,"+")-SUMIFS(AE$25:AE$165,$H$25:$H$165,"-"))</f>
        <v>0</v>
      </c>
      <c r="AF79" s="48">
        <f>IF(SUMIFS(AF$25:AF$165,$H$25:$H$165,"+")-SUMIFS(AF$25:AF$165,$H$25:$H$165,"-")+AE80&gt;'Tax Laws'!$C$6,'Tax Laws'!$C$6-AE80,SUMIFS(AF$25:AF$165,$H$25:$H$165,"+")-SUMIFS(AF$25:AF$165,$H$25:$H$165,"-"))</f>
        <v>0</v>
      </c>
      <c r="AG79" s="48">
        <f>IF(SUMIFS(AG$25:AG$165,$H$25:$H$165,"+")-SUMIFS(AG$25:AG$165,$H$25:$H$165,"-")+AF80&gt;'Tax Laws'!$C$6,'Tax Laws'!$C$6-AF80,SUMIFS(AG$25:AG$165,$H$25:$H$165,"+")-SUMIFS(AG$25:AG$165,$H$25:$H$165,"-"))</f>
        <v>0</v>
      </c>
      <c r="AH79" s="48">
        <f>IF(SUMIFS(AH$25:AH$165,$H$25:$H$165,"+")-SUMIFS(AH$25:AH$165,$H$25:$H$165,"-")+AG80&gt;'Tax Laws'!$C$6,'Tax Laws'!$C$6-AG80,SUMIFS(AH$25:AH$165,$H$25:$H$165,"+")-SUMIFS(AH$25:AH$165,$H$25:$H$165,"-"))</f>
        <v>0</v>
      </c>
      <c r="AI79" s="48">
        <f>IF(SUMIFS(AI$25:AI$165,$H$25:$H$165,"+")-SUMIFS(AI$25:AI$165,$H$25:$H$165,"-")+AH80&gt;'Tax Laws'!$C$6,'Tax Laws'!$C$6-AH80,SUMIFS(AI$25:AI$165,$H$25:$H$165,"+")-SUMIFS(AI$25:AI$165,$H$25:$H$165,"-"))</f>
        <v>0</v>
      </c>
      <c r="AJ79" s="48">
        <f>IF(SUMIFS(AJ$25:AJ$165,$H$25:$H$165,"+")-SUMIFS(AJ$25:AJ$165,$H$25:$H$165,"-")+AI80&gt;'Tax Laws'!$C$6,'Tax Laws'!$C$6-AI80,SUMIFS(AJ$25:AJ$165,$H$25:$H$165,"+")-SUMIFS(AJ$25:AJ$165,$H$25:$H$165,"-"))</f>
        <v>0</v>
      </c>
      <c r="AK79" s="48">
        <f>IF(SUMIFS(AK$25:AK$165,$H$25:$H$165,"+")-SUMIFS(AK$25:AK$165,$H$25:$H$165,"-")+AJ80&gt;'Tax Laws'!$C$6,'Tax Laws'!$C$6-AJ80,SUMIFS(AK$25:AK$165,$H$25:$H$165,"+")-SUMIFS(AK$25:AK$165,$H$25:$H$165,"-"))</f>
        <v>0</v>
      </c>
      <c r="AL79" s="48">
        <f>IF(SUMIFS(AL$25:AL$165,$H$25:$H$165,"+")-SUMIFS(AL$25:AL$165,$H$25:$H$165,"-")+AK80&gt;'Tax Laws'!$C$6,'Tax Laws'!$C$6-AK80,SUMIFS(AL$25:AL$165,$H$25:$H$165,"+")-SUMIFS(AL$25:AL$165,$H$25:$H$165,"-"))</f>
        <v>0</v>
      </c>
      <c r="AM79" s="49">
        <f>IF(SUMIFS(AM$25:AM$165,$H$25:$H$165,"+")-SUMIFS(AM$25:AM$165,$H$25:$H$165,"-")+AL80&gt;'Tax Laws'!$C$6,'Tax Laws'!$C$6-AL80,SUMIFS(AM$25:AM$165,$H$25:$H$165,"+")-SUMIFS(AM$25:AM$165,$H$25:$H$165,"-"))</f>
        <v>0</v>
      </c>
    </row>
    <row r="80" spans="1:39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50" t="s">
        <v>125</v>
      </c>
      <c r="L80" s="51"/>
      <c r="M80" s="52">
        <f>M79</f>
        <v>8250.753333333334</v>
      </c>
      <c r="N80" s="52">
        <f t="shared" ref="N80:AM80" si="49">N79+M80</f>
        <v>16501.506666666668</v>
      </c>
      <c r="O80" s="52">
        <f t="shared" si="49"/>
        <v>24752.260000000002</v>
      </c>
      <c r="P80" s="52">
        <f t="shared" si="49"/>
        <v>33003.013333333336</v>
      </c>
      <c r="Q80" s="52">
        <f t="shared" si="49"/>
        <v>41253.76666666667</v>
      </c>
      <c r="R80" s="52">
        <f t="shared" si="49"/>
        <v>49504.520000000004</v>
      </c>
      <c r="S80" s="52">
        <f t="shared" si="49"/>
        <v>57755.273333333338</v>
      </c>
      <c r="T80" s="52">
        <f t="shared" si="49"/>
        <v>66006.026666666672</v>
      </c>
      <c r="U80" s="52">
        <f t="shared" si="49"/>
        <v>74256.78</v>
      </c>
      <c r="V80" s="52">
        <f t="shared" si="49"/>
        <v>82507.533333333326</v>
      </c>
      <c r="W80" s="52">
        <f t="shared" si="49"/>
        <v>90758.286666666652</v>
      </c>
      <c r="X80" s="52">
        <f t="shared" si="49"/>
        <v>99009.039999999979</v>
      </c>
      <c r="Y80" s="52">
        <f t="shared" si="49"/>
        <v>107259.79333333331</v>
      </c>
      <c r="Z80" s="52">
        <f t="shared" si="49"/>
        <v>115510.54666666663</v>
      </c>
      <c r="AA80" s="52">
        <f t="shared" si="49"/>
        <v>123761.29999999996</v>
      </c>
      <c r="AB80" s="52">
        <f t="shared" si="49"/>
        <v>128400</v>
      </c>
      <c r="AC80" s="52">
        <f t="shared" si="49"/>
        <v>128400</v>
      </c>
      <c r="AD80" s="52">
        <f t="shared" si="49"/>
        <v>128400</v>
      </c>
      <c r="AE80" s="52">
        <f t="shared" si="49"/>
        <v>128400</v>
      </c>
      <c r="AF80" s="52">
        <f t="shared" si="49"/>
        <v>128400</v>
      </c>
      <c r="AG80" s="52">
        <f t="shared" si="49"/>
        <v>128400</v>
      </c>
      <c r="AH80" s="52">
        <f t="shared" si="49"/>
        <v>128400</v>
      </c>
      <c r="AI80" s="52">
        <f t="shared" si="49"/>
        <v>128400</v>
      </c>
      <c r="AJ80" s="52">
        <f t="shared" si="49"/>
        <v>128400</v>
      </c>
      <c r="AK80" s="52">
        <f t="shared" si="49"/>
        <v>128400</v>
      </c>
      <c r="AL80" s="52">
        <f t="shared" si="49"/>
        <v>128400</v>
      </c>
      <c r="AM80" s="53">
        <f t="shared" si="49"/>
        <v>128400</v>
      </c>
    </row>
    <row r="81" spans="1:39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50"/>
      <c r="L81" s="51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3"/>
    </row>
    <row r="82" spans="1:39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50" t="s">
        <v>121</v>
      </c>
      <c r="L82" s="51"/>
      <c r="M82" s="52">
        <f t="shared" ref="M82:AM82" si="50">SUMIFS(M$25:M$165,$G$25:$G$165,"+")-SUMIFS(M$25:M$165,$G$25:$G$165,"-")</f>
        <v>8250.753333333334</v>
      </c>
      <c r="N82" s="52">
        <f t="shared" si="50"/>
        <v>8250.753333333334</v>
      </c>
      <c r="O82" s="52">
        <f t="shared" si="50"/>
        <v>8250.753333333334</v>
      </c>
      <c r="P82" s="52">
        <f t="shared" si="50"/>
        <v>8250.753333333334</v>
      </c>
      <c r="Q82" s="52">
        <f t="shared" si="50"/>
        <v>8250.753333333334</v>
      </c>
      <c r="R82" s="52">
        <f t="shared" si="50"/>
        <v>8250.753333333334</v>
      </c>
      <c r="S82" s="52">
        <f t="shared" si="50"/>
        <v>8250.753333333334</v>
      </c>
      <c r="T82" s="52">
        <f t="shared" si="50"/>
        <v>8250.753333333334</v>
      </c>
      <c r="U82" s="52">
        <f t="shared" si="50"/>
        <v>8250.753333333334</v>
      </c>
      <c r="V82" s="52">
        <f t="shared" si="50"/>
        <v>8250.753333333334</v>
      </c>
      <c r="W82" s="52">
        <f t="shared" si="50"/>
        <v>8250.753333333334</v>
      </c>
      <c r="X82" s="52">
        <f t="shared" si="50"/>
        <v>8250.753333333334</v>
      </c>
      <c r="Y82" s="52">
        <f t="shared" si="50"/>
        <v>8250.753333333334</v>
      </c>
      <c r="Z82" s="52">
        <f t="shared" si="50"/>
        <v>8250.753333333334</v>
      </c>
      <c r="AA82" s="52">
        <f t="shared" si="50"/>
        <v>8250.753333333334</v>
      </c>
      <c r="AB82" s="52">
        <f t="shared" si="50"/>
        <v>8250.753333333334</v>
      </c>
      <c r="AC82" s="52">
        <f t="shared" si="50"/>
        <v>8250.753333333334</v>
      </c>
      <c r="AD82" s="52">
        <f t="shared" si="50"/>
        <v>8250.753333333334</v>
      </c>
      <c r="AE82" s="52">
        <f t="shared" si="50"/>
        <v>8250.753333333334</v>
      </c>
      <c r="AF82" s="52">
        <f t="shared" si="50"/>
        <v>8250.753333333334</v>
      </c>
      <c r="AG82" s="52">
        <f t="shared" si="50"/>
        <v>8250.753333333334</v>
      </c>
      <c r="AH82" s="52">
        <f t="shared" si="50"/>
        <v>8250.753333333334</v>
      </c>
      <c r="AI82" s="52">
        <f t="shared" si="50"/>
        <v>8250.753333333334</v>
      </c>
      <c r="AJ82" s="52">
        <f t="shared" si="50"/>
        <v>8250.753333333334</v>
      </c>
      <c r="AK82" s="52">
        <f t="shared" si="50"/>
        <v>0</v>
      </c>
      <c r="AL82" s="52">
        <f t="shared" si="50"/>
        <v>0</v>
      </c>
      <c r="AM82" s="53">
        <f t="shared" si="50"/>
        <v>0</v>
      </c>
    </row>
    <row r="83" spans="1:39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50" t="s">
        <v>123</v>
      </c>
      <c r="L83" s="51"/>
      <c r="M83" s="52">
        <f>IF(M84&lt;'Tax Laws'!$C$9,0,IF(M84-M82&lt;'Tax Laws'!$C$9,M84-'Tax Laws'!$C$9,M82))</f>
        <v>0</v>
      </c>
      <c r="N83" s="52">
        <f>IF(N84&lt;'Tax Laws'!$C$9,0,IF(N84-N82&lt;'Tax Laws'!$C$9,N84-'Tax Laws'!$C$9,N82))</f>
        <v>0</v>
      </c>
      <c r="O83" s="52">
        <f>IF(O84&lt;'Tax Laws'!$C$9,0,IF(O84-O82&lt;'Tax Laws'!$C$9,O84-'Tax Laws'!$C$9,O82))</f>
        <v>0</v>
      </c>
      <c r="P83" s="52">
        <f>IF(P84&lt;'Tax Laws'!$C$9,0,IF(P84-P82&lt;'Tax Laws'!$C$9,P84-'Tax Laws'!$C$9,P82))</f>
        <v>0</v>
      </c>
      <c r="Q83" s="52">
        <f>IF(Q84&lt;'Tax Laws'!$C$9,0,IF(Q84-Q82&lt;'Tax Laws'!$C$9,Q84-'Tax Laws'!$C$9,Q82))</f>
        <v>0</v>
      </c>
      <c r="R83" s="52">
        <f>IF(R84&lt;'Tax Laws'!$C$9,0,IF(R84-R82&lt;'Tax Laws'!$C$9,R84-'Tax Laws'!$C$9,R82))</f>
        <v>0</v>
      </c>
      <c r="S83" s="52">
        <f>IF(S84&lt;'Tax Laws'!$C$9,0,IF(S84-S82&lt;'Tax Laws'!$C$9,S84-'Tax Laws'!$C$9,S82))</f>
        <v>0</v>
      </c>
      <c r="T83" s="52">
        <f>IF(T84&lt;'Tax Laws'!$C$9,0,IF(T84-T82&lt;'Tax Laws'!$C$9,T84-'Tax Laws'!$C$9,T82))</f>
        <v>0</v>
      </c>
      <c r="U83" s="52">
        <f>IF(U84&lt;'Tax Laws'!$C$9,0,IF(U84-U82&lt;'Tax Laws'!$C$9,U84-'Tax Laws'!$C$9,U82))</f>
        <v>0</v>
      </c>
      <c r="V83" s="52">
        <f>IF(V84&lt;'Tax Laws'!$C$9,0,IF(V84-V82&lt;'Tax Laws'!$C$9,V84-'Tax Laws'!$C$9,V82))</f>
        <v>0</v>
      </c>
      <c r="W83" s="52">
        <f>IF(W84&lt;'Tax Laws'!$C$9,0,IF(W84-W82&lt;'Tax Laws'!$C$9,W84-'Tax Laws'!$C$9,W82))</f>
        <v>0</v>
      </c>
      <c r="X83" s="52">
        <f>IF(X84&lt;'Tax Laws'!$C$9,0,IF(X84-X82&lt;'Tax Laws'!$C$9,X84-'Tax Laws'!$C$9,X82))</f>
        <v>0</v>
      </c>
      <c r="Y83" s="52">
        <f>IF(Y84&lt;'Tax Laws'!$C$9,0,IF(Y84-Y82&lt;'Tax Laws'!$C$9,Y84-'Tax Laws'!$C$9,Y82))</f>
        <v>0</v>
      </c>
      <c r="Z83" s="52">
        <f>IF(Z84&lt;'Tax Laws'!$C$9,0,IF(Z84-Z82&lt;'Tax Laws'!$C$9,Z84-'Tax Laws'!$C$9,Z82))</f>
        <v>0</v>
      </c>
      <c r="AA83" s="52">
        <f>IF(AA84&lt;'Tax Laws'!$C$9,0,IF(AA84-AA82&lt;'Tax Laws'!$C$9,AA84-'Tax Laws'!$C$9,AA82))</f>
        <v>0</v>
      </c>
      <c r="AB83" s="52">
        <f>IF(AB84&lt;'Tax Laws'!$C$9,0,IF(AB84-AB82&lt;'Tax Laws'!$C$9,AB84-'Tax Laws'!$C$9,AB82))</f>
        <v>0</v>
      </c>
      <c r="AC83" s="52">
        <f>IF(AC84&lt;'Tax Laws'!$C$9,0,IF(AC84-AC82&lt;'Tax Laws'!$C$9,AC84-'Tax Laws'!$C$9,AC82))</f>
        <v>0</v>
      </c>
      <c r="AD83" s="52">
        <f>IF(AD84&lt;'Tax Laws'!$C$9,0,IF(AD84-AD82&lt;'Tax Laws'!$C$9,AD84-'Tax Laws'!$C$9,AD82))</f>
        <v>0</v>
      </c>
      <c r="AE83" s="52">
        <f>IF(AE84&lt;'Tax Laws'!$C$9,0,IF(AE84-AE82&lt;'Tax Laws'!$C$9,AE84-'Tax Laws'!$C$9,AE82))</f>
        <v>0</v>
      </c>
      <c r="AF83" s="52">
        <f>IF(AF84&lt;'Tax Laws'!$C$9,0,IF(AF84-AF82&lt;'Tax Laws'!$C$9,AF84-'Tax Laws'!$C$9,AF82))</f>
        <v>0</v>
      </c>
      <c r="AG83" s="52">
        <f>IF(AG84&lt;'Tax Laws'!$C$9,0,IF(AG84-AG82&lt;'Tax Laws'!$C$9,AG84-'Tax Laws'!$C$9,AG82))</f>
        <v>0</v>
      </c>
      <c r="AH83" s="52">
        <f>IF(AH84&lt;'Tax Laws'!$C$9,0,IF(AH84-AH82&lt;'Tax Laws'!$C$9,AH84-'Tax Laws'!$C$9,AH82))</f>
        <v>0</v>
      </c>
      <c r="AI83" s="52">
        <f>IF(AI84&lt;'Tax Laws'!$C$9,0,IF(AI84-AI82&lt;'Tax Laws'!$C$9,AI84-'Tax Laws'!$C$9,AI82))</f>
        <v>0</v>
      </c>
      <c r="AJ83" s="52">
        <f>IF(AJ84&lt;'Tax Laws'!$C$9,0,IF(AJ84-AJ82&lt;'Tax Laws'!$C$9,AJ84-'Tax Laws'!$C$9,AJ82))</f>
        <v>0</v>
      </c>
      <c r="AK83" s="52">
        <f>IF(AK84&lt;'Tax Laws'!$C$9,0,IF(AK84-AK82&lt;'Tax Laws'!$C$9,AK84-'Tax Laws'!$C$9,AK82))</f>
        <v>0</v>
      </c>
      <c r="AL83" s="52">
        <f>IF(AL84&lt;'Tax Laws'!$C$9,0,IF(AL84-AL82&lt;'Tax Laws'!$C$9,AL84-'Tax Laws'!$C$9,AL82))</f>
        <v>0</v>
      </c>
      <c r="AM83" s="53">
        <f>IF(AM84&lt;'Tax Laws'!$C$9,0,IF(AM84-AM82&lt;'Tax Laws'!$C$9,AM84-'Tax Laws'!$C$9,AM82))</f>
        <v>0</v>
      </c>
    </row>
    <row r="84" spans="1:39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0" t="s">
        <v>122</v>
      </c>
      <c r="L84" s="51"/>
      <c r="M84" s="52">
        <f>M82</f>
        <v>8250.753333333334</v>
      </c>
      <c r="N84" s="52">
        <f t="shared" ref="N84:AJ84" si="51">N82+M84</f>
        <v>16501.506666666668</v>
      </c>
      <c r="O84" s="52">
        <f t="shared" si="51"/>
        <v>24752.260000000002</v>
      </c>
      <c r="P84" s="52">
        <f t="shared" si="51"/>
        <v>33003.013333333336</v>
      </c>
      <c r="Q84" s="52">
        <f t="shared" si="51"/>
        <v>41253.76666666667</v>
      </c>
      <c r="R84" s="52">
        <f t="shared" si="51"/>
        <v>49504.520000000004</v>
      </c>
      <c r="S84" s="52">
        <f t="shared" si="51"/>
        <v>57755.273333333338</v>
      </c>
      <c r="T84" s="52">
        <f t="shared" si="51"/>
        <v>66006.026666666672</v>
      </c>
      <c r="U84" s="52">
        <f t="shared" si="51"/>
        <v>74256.78</v>
      </c>
      <c r="V84" s="52">
        <f t="shared" si="51"/>
        <v>82507.533333333326</v>
      </c>
      <c r="W84" s="52">
        <f t="shared" si="51"/>
        <v>90758.286666666652</v>
      </c>
      <c r="X84" s="52">
        <f t="shared" si="51"/>
        <v>99009.039999999979</v>
      </c>
      <c r="Y84" s="52">
        <f t="shared" si="51"/>
        <v>107259.79333333331</v>
      </c>
      <c r="Z84" s="52">
        <f t="shared" si="51"/>
        <v>115510.54666666663</v>
      </c>
      <c r="AA84" s="52">
        <f t="shared" si="51"/>
        <v>123761.29999999996</v>
      </c>
      <c r="AB84" s="52">
        <f t="shared" si="51"/>
        <v>132012.05333333329</v>
      </c>
      <c r="AC84" s="52">
        <f t="shared" si="51"/>
        <v>140262.80666666661</v>
      </c>
      <c r="AD84" s="52">
        <f t="shared" si="51"/>
        <v>148513.55999999994</v>
      </c>
      <c r="AE84" s="52">
        <f t="shared" si="51"/>
        <v>156764.31333333327</v>
      </c>
      <c r="AF84" s="52">
        <f t="shared" si="51"/>
        <v>165015.06666666659</v>
      </c>
      <c r="AG84" s="52">
        <f t="shared" si="51"/>
        <v>173265.81999999992</v>
      </c>
      <c r="AH84" s="52">
        <f t="shared" si="51"/>
        <v>181516.57333333325</v>
      </c>
      <c r="AI84" s="52">
        <f t="shared" si="51"/>
        <v>189767.32666666657</v>
      </c>
      <c r="AJ84" s="52">
        <f t="shared" si="51"/>
        <v>198018.0799999999</v>
      </c>
      <c r="AK84" s="52">
        <f t="shared" ref="AK84:AL84" si="52">AK82+AJ84</f>
        <v>198018.0799999999</v>
      </c>
      <c r="AL84" s="52">
        <f t="shared" si="52"/>
        <v>198018.0799999999</v>
      </c>
      <c r="AM84" s="53">
        <f t="shared" ref="AM84" si="53">AM82+AL84</f>
        <v>198018.0799999999</v>
      </c>
    </row>
    <row r="85" spans="1:39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0" t="s">
        <v>240</v>
      </c>
      <c r="L85" s="51"/>
      <c r="M85" s="52">
        <f>M39+M40</f>
        <v>119.63592333333335</v>
      </c>
      <c r="N85" s="52">
        <f t="shared" ref="N85:AM85" si="54">M85+N39+N40</f>
        <v>239.2718466666667</v>
      </c>
      <c r="O85" s="52">
        <f t="shared" si="54"/>
        <v>358.90777000000003</v>
      </c>
      <c r="P85" s="52">
        <f t="shared" si="54"/>
        <v>478.54369333333341</v>
      </c>
      <c r="Q85" s="52">
        <f t="shared" si="54"/>
        <v>598.17961666666679</v>
      </c>
      <c r="R85" s="52">
        <f t="shared" si="54"/>
        <v>717.81554000000017</v>
      </c>
      <c r="S85" s="52">
        <f t="shared" si="54"/>
        <v>837.45146333333355</v>
      </c>
      <c r="T85" s="52">
        <f t="shared" si="54"/>
        <v>957.08738666666693</v>
      </c>
      <c r="U85" s="52">
        <f t="shared" si="54"/>
        <v>1076.7233100000003</v>
      </c>
      <c r="V85" s="52">
        <f t="shared" si="54"/>
        <v>1196.3592333333336</v>
      </c>
      <c r="W85" s="52">
        <f t="shared" si="54"/>
        <v>1315.9951566666668</v>
      </c>
      <c r="X85" s="52">
        <f t="shared" si="54"/>
        <v>1435.6310800000001</v>
      </c>
      <c r="Y85" s="52">
        <f t="shared" si="54"/>
        <v>1555.2670033333334</v>
      </c>
      <c r="Z85" s="52">
        <f t="shared" si="54"/>
        <v>1674.9029266666666</v>
      </c>
      <c r="AA85" s="52">
        <f t="shared" si="54"/>
        <v>1794.5388499999999</v>
      </c>
      <c r="AB85" s="52">
        <f t="shared" si="54"/>
        <v>1914.1747733333332</v>
      </c>
      <c r="AC85" s="52">
        <f t="shared" si="54"/>
        <v>2033.8106966666664</v>
      </c>
      <c r="AD85" s="52">
        <f t="shared" si="54"/>
        <v>2153.4466199999997</v>
      </c>
      <c r="AE85" s="52">
        <f t="shared" si="54"/>
        <v>2273.082543333333</v>
      </c>
      <c r="AF85" s="52">
        <f t="shared" si="54"/>
        <v>2392.7184666666662</v>
      </c>
      <c r="AG85" s="52">
        <f t="shared" si="54"/>
        <v>2512.3543899999995</v>
      </c>
      <c r="AH85" s="52">
        <f t="shared" si="54"/>
        <v>2631.9903133333328</v>
      </c>
      <c r="AI85" s="52">
        <f t="shared" si="54"/>
        <v>2751.626236666666</v>
      </c>
      <c r="AJ85" s="52">
        <f t="shared" si="54"/>
        <v>2871.2621599999993</v>
      </c>
      <c r="AK85" s="52">
        <f t="shared" si="54"/>
        <v>2871.2621599999993</v>
      </c>
      <c r="AL85" s="52">
        <f t="shared" si="54"/>
        <v>2871.2621599999993</v>
      </c>
      <c r="AM85" s="53">
        <f t="shared" si="54"/>
        <v>2871.2621599999993</v>
      </c>
    </row>
    <row r="86" spans="1:39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50"/>
      <c r="L86" s="51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</row>
    <row r="87" spans="1:3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50" t="s">
        <v>114</v>
      </c>
      <c r="L87" s="51"/>
      <c r="M87" s="52">
        <f>((SUMIFS(M$25:M$70,$C$25:$C$70,"+")-SUMIFS(M$25:M$70,$C$25:$C$70,"-"))*Summary!$C$27)/(1-Summary!$C$28)</f>
        <v>0</v>
      </c>
      <c r="N87" s="52">
        <f>((SUMIFS(N$25:N$70,$C$25:$C$70,"+")-SUMIFS(N$25:N$70,$C$25:$C$70,"-"))*Summary!$C$27)/(1-Summary!$C$28)</f>
        <v>0</v>
      </c>
      <c r="O87" s="52">
        <f>((SUMIFS(O$25:O$70,$C$25:$C$70,"+")-SUMIFS(O$25:O$70,$C$25:$C$70,"-"))*Summary!$C$27)/(1-Summary!$C$28)</f>
        <v>0</v>
      </c>
      <c r="P87" s="52">
        <f>((SUMIFS(P$25:P$70,$C$25:$C$70,"+")-SUMIFS(P$25:P$70,$C$25:$C$70,"-"))*Summary!$C$27)/(1-Summary!$C$28)</f>
        <v>0</v>
      </c>
      <c r="Q87" s="52">
        <f>((SUMIFS(Q$25:Q$70,$C$25:$C$70,"+")-SUMIFS(Q$25:Q$70,$C$25:$C$70,"-"))*Summary!$C$27)/(1-Summary!$C$28)</f>
        <v>0</v>
      </c>
      <c r="R87" s="52">
        <f>((SUMIFS(R$25:R$70,$C$25:$C$70,"+")-SUMIFS(R$25:R$70,$C$25:$C$70,"-"))*Summary!$C$27)/(1-Summary!$C$28)</f>
        <v>0</v>
      </c>
      <c r="S87" s="52">
        <f>((SUMIFS(S$25:S$70,$C$25:$C$70,"+")-SUMIFS(S$25:S$70,$C$25:$C$70,"-"))*Summary!$C$27)/(1-Summary!$C$28)</f>
        <v>0</v>
      </c>
      <c r="T87" s="52">
        <f>((SUMIFS(T$25:T$70,$C$25:$C$70,"+")-SUMIFS(T$25:T$70,$C$25:$C$70,"-"))*Summary!$C$27)/(1-Summary!$C$28)</f>
        <v>0</v>
      </c>
      <c r="U87" s="52">
        <f>((SUMIFS(U$25:U$70,$C$25:$C$70,"+")-SUMIFS(U$25:U$70,$C$25:$C$70,"-"))*Summary!$C$27)/(1-Summary!$C$28)</f>
        <v>0</v>
      </c>
      <c r="V87" s="52">
        <f>((SUMIFS(V$25:V$70,$C$25:$C$70,"+")-SUMIFS(V$25:V$70,$C$25:$C$70,"-"))*Summary!$C$27)/(1-Summary!$C$28)</f>
        <v>0</v>
      </c>
      <c r="W87" s="52">
        <f>((SUMIFS(W$25:W$70,$C$25:$C$70,"+")-SUMIFS(W$25:W$70,$C$25:$C$70,"-"))*Summary!$C$27)/(1-Summary!$C$28)</f>
        <v>0</v>
      </c>
      <c r="X87" s="52">
        <f>((SUMIFS(X$25:X$70,$C$25:$C$70,"+")-SUMIFS(X$25:X$70,$C$25:$C$70,"-"))*Summary!$C$27)/(1-Summary!$C$28)</f>
        <v>0</v>
      </c>
      <c r="Y87" s="52">
        <f>((SUMIFS(Y$25:Y$70,$C$25:$C$70,"+")-SUMIFS(Y$25:Y$70,$C$25:$C$70,"-"))*Summary!$C$27)/(1-Summary!$C$28)</f>
        <v>0</v>
      </c>
      <c r="Z87" s="52">
        <f>((SUMIFS(Z$25:Z$70,$C$25:$C$70,"+")-SUMIFS(Z$25:Z$70,$C$25:$C$70,"-"))*Summary!$C$27)/(1-Summary!$C$28)</f>
        <v>0</v>
      </c>
      <c r="AA87" s="52">
        <f>((SUMIFS(AA$25:AA$70,$C$25:$C$70,"+")-SUMIFS(AA$25:AA$70,$C$25:$C$70,"-"))*Summary!$C$27)/(1-Summary!$C$28)</f>
        <v>0</v>
      </c>
      <c r="AB87" s="52">
        <f>((SUMIFS(AB$25:AB$70,$C$25:$C$70,"+")-SUMIFS(AB$25:AB$70,$C$25:$C$70,"-"))*Summary!$C$27)/(1-Summary!$C$28)</f>
        <v>0</v>
      </c>
      <c r="AC87" s="52">
        <f>((SUMIFS(AC$25:AC$70,$C$25:$C$70,"+")-SUMIFS(AC$25:AC$70,$C$25:$C$70,"-"))*Summary!$C$27)/(1-Summary!$C$28)</f>
        <v>0</v>
      </c>
      <c r="AD87" s="52">
        <f>((SUMIFS(AD$25:AD$70,$C$25:$C$70,"+")-SUMIFS(AD$25:AD$70,$C$25:$C$70,"-"))*Summary!$C$27)/(1-Summary!$C$28)</f>
        <v>0</v>
      </c>
      <c r="AE87" s="52">
        <f>((SUMIFS(AE$25:AE$70,$C$25:$C$70,"+")-SUMIFS(AE$25:AE$70,$C$25:$C$70,"-"))*Summary!$C$27)/(1-Summary!$C$28)</f>
        <v>0</v>
      </c>
      <c r="AF87" s="52">
        <f>((SUMIFS(AF$25:AF$70,$C$25:$C$70,"+")-SUMIFS(AF$25:AF$70,$C$25:$C$70,"-"))*Summary!$C$27)/(1-Summary!$C$28)</f>
        <v>0</v>
      </c>
      <c r="AG87" s="52">
        <f>((SUMIFS(AG$25:AG$70,$C$25:$C$70,"+")-SUMIFS(AG$25:AG$70,$C$25:$C$70,"-"))*Summary!$C$27)/(1-Summary!$C$28)</f>
        <v>0</v>
      </c>
      <c r="AH87" s="52">
        <f>((SUMIFS(AH$25:AH$70,$C$25:$C$70,"+")-SUMIFS(AH$25:AH$70,$C$25:$C$70,"-"))*Summary!$C$27)/(1-Summary!$C$28)</f>
        <v>0</v>
      </c>
      <c r="AI87" s="52">
        <f>((SUMIFS(AI$25:AI$70,$C$25:$C$70,"+")-SUMIFS(AI$25:AI$70,$C$25:$C$70,"-"))*Summary!$C$27)/(1-Summary!$C$28)</f>
        <v>0</v>
      </c>
      <c r="AJ87" s="52">
        <f>((SUMIFS(AJ$25:AJ$70,$C$25:$C$70,"+")-SUMIFS(AJ$25:AJ$70,$C$25:$C$70,"-"))*Summary!$C$27)/(1-Summary!$C$28)</f>
        <v>0</v>
      </c>
      <c r="AK87" s="52">
        <f>((SUMIFS(AK$25:AK$70,$C$25:$C$70,"+")-SUMIFS(AK$25:AK$70,$C$25:$C$70,"-"))*Summary!$C$27)/(1-Summary!$C$28)</f>
        <v>0</v>
      </c>
      <c r="AL87" s="52">
        <f>((SUMIFS(AL$25:AL$70,$C$25:$C$70,"+")-SUMIFS(AL$25:AL$70,$C$25:$C$70,"-"))*Summary!$C$27)/(1-Summary!$C$28)</f>
        <v>0</v>
      </c>
      <c r="AM87" s="53">
        <f>((SUMIFS(AM$25:AM$70,$C$25:$C$70,"+")-SUMIFS(AM$25:AM$70,$C$25:$C$70,"-"))*Summary!$C$27)/(1-Summary!$C$28)</f>
        <v>0</v>
      </c>
    </row>
    <row r="88" spans="1:3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50" t="s">
        <v>117</v>
      </c>
      <c r="L88" s="51"/>
      <c r="M88" s="52">
        <f>M87</f>
        <v>0</v>
      </c>
      <c r="N88" s="52">
        <f>IF(M90+N87&gt;'Tax Laws'!$C$24,'Tax Laws'!$C$24-M90,N87)</f>
        <v>0</v>
      </c>
      <c r="O88" s="52">
        <f>IF(N90+O87&gt;'Tax Laws'!$C$24,'Tax Laws'!$C$24-N90,O87)</f>
        <v>0</v>
      </c>
      <c r="P88" s="52">
        <f>IF(O90+P87&gt;'Tax Laws'!$C$24,'Tax Laws'!$C$24-O90,P87)</f>
        <v>0</v>
      </c>
      <c r="Q88" s="52">
        <f>IF(P90+Q87&gt;'Tax Laws'!$C$24,'Tax Laws'!$C$24-P90,Q87)</f>
        <v>0</v>
      </c>
      <c r="R88" s="52">
        <f>IF(Q90+R87&gt;'Tax Laws'!$C$24,'Tax Laws'!$C$24-Q90,R87)</f>
        <v>0</v>
      </c>
      <c r="S88" s="52">
        <f>IF(R90+S87&gt;'Tax Laws'!$C$24,'Tax Laws'!$C$24-R90,S87)</f>
        <v>0</v>
      </c>
      <c r="T88" s="52">
        <f>IF(S90+T87&gt;'Tax Laws'!$C$24,'Tax Laws'!$C$24-S90,T87)</f>
        <v>0</v>
      </c>
      <c r="U88" s="52">
        <f>IF(T90+U87&gt;'Tax Laws'!$C$24,'Tax Laws'!$C$24-T90,U87)</f>
        <v>0</v>
      </c>
      <c r="V88" s="52">
        <f>IF(U90+V87&gt;'Tax Laws'!$C$24,'Tax Laws'!$C$24-U90,V87)</f>
        <v>0</v>
      </c>
      <c r="W88" s="52">
        <f>IF(V90+W87&gt;'Tax Laws'!$C$24,'Tax Laws'!$C$24-V90,W87)</f>
        <v>0</v>
      </c>
      <c r="X88" s="52">
        <f>IF(W90+X87&gt;'Tax Laws'!$C$24,'Tax Laws'!$C$24-W90,X87)</f>
        <v>0</v>
      </c>
      <c r="Y88" s="52">
        <f>IF(X90+Y87&gt;'Tax Laws'!$C$24,'Tax Laws'!$C$24-X90,Y87)</f>
        <v>0</v>
      </c>
      <c r="Z88" s="52">
        <f>IF(Y90+Z87&gt;'Tax Laws'!$C$24,'Tax Laws'!$C$24-Y90,Z87)</f>
        <v>0</v>
      </c>
      <c r="AA88" s="52">
        <f>IF(Z90+AA87&gt;'Tax Laws'!$C$24,'Tax Laws'!$C$24-Z90,AA87)</f>
        <v>0</v>
      </c>
      <c r="AB88" s="52">
        <f>IF(AA90+AB87&gt;'Tax Laws'!$C$24,'Tax Laws'!$C$24-AA90,AB87)</f>
        <v>0</v>
      </c>
      <c r="AC88" s="52">
        <f>IF(AB90+AC87&gt;'Tax Laws'!$C$24,'Tax Laws'!$C$24-AB90,AC87)</f>
        <v>0</v>
      </c>
      <c r="AD88" s="52">
        <f>IF(AC90+AD87&gt;'Tax Laws'!$C$24,'Tax Laws'!$C$24-AC90,AD87)</f>
        <v>0</v>
      </c>
      <c r="AE88" s="52">
        <f>IF(AD90+AE87&gt;'Tax Laws'!$C$24,'Tax Laws'!$C$24-AD90,AE87)</f>
        <v>0</v>
      </c>
      <c r="AF88" s="52">
        <f>IF(AE90+AF87&gt;'Tax Laws'!$C$24,'Tax Laws'!$C$24-AE90,AF87)</f>
        <v>0</v>
      </c>
      <c r="AG88" s="52">
        <f>IF(AF90+AG87&gt;'Tax Laws'!$C$24,'Tax Laws'!$C$24-AF90,AG87)</f>
        <v>0</v>
      </c>
      <c r="AH88" s="52">
        <f>IF(AG90+AH87&gt;'Tax Laws'!$C$24,'Tax Laws'!$C$24-AG90,AH87)</f>
        <v>0</v>
      </c>
      <c r="AI88" s="52">
        <f>IF(AH90+AI87&gt;'Tax Laws'!$C$24,'Tax Laws'!$C$24-AH90,AI87)</f>
        <v>0</v>
      </c>
      <c r="AJ88" s="52">
        <f>IF(AI90+AJ87&gt;'Tax Laws'!$C$24,'Tax Laws'!$C$24-AI90,AJ87)</f>
        <v>0</v>
      </c>
      <c r="AK88" s="52">
        <f>IF(AJ90+AK87&gt;'Tax Laws'!$C$24,'Tax Laws'!$C$24-AJ90,AK87)</f>
        <v>0</v>
      </c>
      <c r="AL88" s="52">
        <f>IF(AK90+AL87&gt;'Tax Laws'!$C$24,'Tax Laws'!$C$24-AK90,AL87)</f>
        <v>0</v>
      </c>
      <c r="AM88" s="53">
        <f>IF(AL90+AM87&gt;'Tax Laws'!$C$24,'Tax Laws'!$C$24-AL90,AM87)</f>
        <v>0</v>
      </c>
    </row>
    <row r="89" spans="1:3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0" t="s">
        <v>116</v>
      </c>
      <c r="L89" s="51"/>
      <c r="M89" s="52">
        <f>M88*(1-Summary!$C$28)</f>
        <v>0</v>
      </c>
      <c r="N89" s="52">
        <f>N88*(1-Summary!$C$28)</f>
        <v>0</v>
      </c>
      <c r="O89" s="52">
        <f>O88*(1-Summary!$C$28)</f>
        <v>0</v>
      </c>
      <c r="P89" s="52">
        <f>P88*(1-Summary!$C$28)</f>
        <v>0</v>
      </c>
      <c r="Q89" s="52">
        <f>Q88*(1-Summary!$C$28)</f>
        <v>0</v>
      </c>
      <c r="R89" s="52">
        <f>R88*(1-Summary!$C$28)</f>
        <v>0</v>
      </c>
      <c r="S89" s="52">
        <f>S88*(1-Summary!$C$28)</f>
        <v>0</v>
      </c>
      <c r="T89" s="52">
        <f>T88*(1-Summary!$C$28)</f>
        <v>0</v>
      </c>
      <c r="U89" s="52">
        <f>U88*(1-Summary!$C$28)</f>
        <v>0</v>
      </c>
      <c r="V89" s="52">
        <f>V88*(1-Summary!$C$28)</f>
        <v>0</v>
      </c>
      <c r="W89" s="52">
        <f>W88*(1-Summary!$C$28)</f>
        <v>0</v>
      </c>
      <c r="X89" s="52">
        <f>X88*(1-Summary!$C$28)</f>
        <v>0</v>
      </c>
      <c r="Y89" s="52">
        <f>Y88*(1-Summary!$C$28)</f>
        <v>0</v>
      </c>
      <c r="Z89" s="52">
        <f>Z88*(1-Summary!$C$28)</f>
        <v>0</v>
      </c>
      <c r="AA89" s="52">
        <f>AA88*(1-Summary!$C$28)</f>
        <v>0</v>
      </c>
      <c r="AB89" s="52">
        <f>AB88*(1-Summary!$C$28)</f>
        <v>0</v>
      </c>
      <c r="AC89" s="52">
        <f>AC88*(1-Summary!$C$28)</f>
        <v>0</v>
      </c>
      <c r="AD89" s="52">
        <f>AD88*(1-Summary!$C$28)</f>
        <v>0</v>
      </c>
      <c r="AE89" s="52">
        <f>AE88*(1-Summary!$C$28)</f>
        <v>0</v>
      </c>
      <c r="AF89" s="52">
        <f>AF88*(1-Summary!$C$28)</f>
        <v>0</v>
      </c>
      <c r="AG89" s="52">
        <f>AG88*(1-Summary!$C$28)</f>
        <v>0</v>
      </c>
      <c r="AH89" s="52">
        <f>AH88*(1-Summary!$C$28)</f>
        <v>0</v>
      </c>
      <c r="AI89" s="52">
        <f>AI88*(1-Summary!$C$28)</f>
        <v>0</v>
      </c>
      <c r="AJ89" s="52">
        <f>AJ88*(1-Summary!$C$28)</f>
        <v>0</v>
      </c>
      <c r="AK89" s="52">
        <f>AK88*(1-Summary!$C$28)</f>
        <v>0</v>
      </c>
      <c r="AL89" s="52">
        <f>AL88*(1-Summary!$C$28)</f>
        <v>0</v>
      </c>
      <c r="AM89" s="53">
        <f>AM88*(1-Summary!$C$28)</f>
        <v>0</v>
      </c>
    </row>
    <row r="90" spans="1:39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50" t="s">
        <v>118</v>
      </c>
      <c r="L90" s="51"/>
      <c r="M90" s="52">
        <f>M88</f>
        <v>0</v>
      </c>
      <c r="N90" s="52">
        <f>N88+M90</f>
        <v>0</v>
      </c>
      <c r="O90" s="52">
        <f t="shared" ref="O90:AM90" si="55">O88+N90</f>
        <v>0</v>
      </c>
      <c r="P90" s="52">
        <f t="shared" si="55"/>
        <v>0</v>
      </c>
      <c r="Q90" s="52">
        <f t="shared" si="55"/>
        <v>0</v>
      </c>
      <c r="R90" s="52">
        <f t="shared" si="55"/>
        <v>0</v>
      </c>
      <c r="S90" s="52">
        <f t="shared" si="55"/>
        <v>0</v>
      </c>
      <c r="T90" s="52">
        <f t="shared" si="55"/>
        <v>0</v>
      </c>
      <c r="U90" s="52">
        <f t="shared" si="55"/>
        <v>0</v>
      </c>
      <c r="V90" s="52">
        <f t="shared" si="55"/>
        <v>0</v>
      </c>
      <c r="W90" s="52">
        <f t="shared" si="55"/>
        <v>0</v>
      </c>
      <c r="X90" s="52">
        <f t="shared" si="55"/>
        <v>0</v>
      </c>
      <c r="Y90" s="52">
        <f t="shared" si="55"/>
        <v>0</v>
      </c>
      <c r="Z90" s="52">
        <f t="shared" si="55"/>
        <v>0</v>
      </c>
      <c r="AA90" s="52">
        <f t="shared" si="55"/>
        <v>0</v>
      </c>
      <c r="AB90" s="52">
        <f t="shared" si="55"/>
        <v>0</v>
      </c>
      <c r="AC90" s="52">
        <f t="shared" si="55"/>
        <v>0</v>
      </c>
      <c r="AD90" s="52">
        <f t="shared" si="55"/>
        <v>0</v>
      </c>
      <c r="AE90" s="52">
        <f t="shared" si="55"/>
        <v>0</v>
      </c>
      <c r="AF90" s="52">
        <f t="shared" si="55"/>
        <v>0</v>
      </c>
      <c r="AG90" s="52">
        <f t="shared" si="55"/>
        <v>0</v>
      </c>
      <c r="AH90" s="52">
        <f t="shared" si="55"/>
        <v>0</v>
      </c>
      <c r="AI90" s="52">
        <f t="shared" si="55"/>
        <v>0</v>
      </c>
      <c r="AJ90" s="52">
        <f t="shared" si="55"/>
        <v>0</v>
      </c>
      <c r="AK90" s="52">
        <f t="shared" si="55"/>
        <v>0</v>
      </c>
      <c r="AL90" s="52">
        <f t="shared" si="55"/>
        <v>0</v>
      </c>
      <c r="AM90" s="53">
        <f t="shared" si="55"/>
        <v>0</v>
      </c>
    </row>
    <row r="91" spans="1:39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50" t="s">
        <v>119</v>
      </c>
      <c r="L91" s="51"/>
      <c r="M91" s="52">
        <f>IF(NOT(ISBLANK(M8)),Summary!$C$38+M88,0)</f>
        <v>0</v>
      </c>
      <c r="N91" s="52">
        <f t="shared" ref="N91:AM91" si="56">IF(NOT(ISBLANK(N8)),M92+N88,0)</f>
        <v>0</v>
      </c>
      <c r="O91" s="52">
        <f t="shared" si="56"/>
        <v>0</v>
      </c>
      <c r="P91" s="52">
        <f t="shared" si="56"/>
        <v>0</v>
      </c>
      <c r="Q91" s="52">
        <f t="shared" si="56"/>
        <v>0</v>
      </c>
      <c r="R91" s="52">
        <f t="shared" si="56"/>
        <v>0</v>
      </c>
      <c r="S91" s="52">
        <f t="shared" si="56"/>
        <v>0</v>
      </c>
      <c r="T91" s="52">
        <f t="shared" si="56"/>
        <v>0</v>
      </c>
      <c r="U91" s="52">
        <f t="shared" si="56"/>
        <v>0</v>
      </c>
      <c r="V91" s="52">
        <f t="shared" si="56"/>
        <v>0</v>
      </c>
      <c r="W91" s="52">
        <f t="shared" si="56"/>
        <v>0</v>
      </c>
      <c r="X91" s="52">
        <f t="shared" si="56"/>
        <v>0</v>
      </c>
      <c r="Y91" s="52">
        <f t="shared" si="56"/>
        <v>0</v>
      </c>
      <c r="Z91" s="52">
        <f t="shared" si="56"/>
        <v>0</v>
      </c>
      <c r="AA91" s="52">
        <f t="shared" si="56"/>
        <v>0</v>
      </c>
      <c r="AB91" s="52">
        <f t="shared" si="56"/>
        <v>0</v>
      </c>
      <c r="AC91" s="52">
        <f t="shared" si="56"/>
        <v>0</v>
      </c>
      <c r="AD91" s="52">
        <f t="shared" si="56"/>
        <v>0</v>
      </c>
      <c r="AE91" s="52">
        <f t="shared" si="56"/>
        <v>0</v>
      </c>
      <c r="AF91" s="52">
        <f t="shared" si="56"/>
        <v>0</v>
      </c>
      <c r="AG91" s="52">
        <f t="shared" si="56"/>
        <v>0</v>
      </c>
      <c r="AH91" s="52">
        <f t="shared" si="56"/>
        <v>0</v>
      </c>
      <c r="AI91" s="52">
        <f t="shared" si="56"/>
        <v>0</v>
      </c>
      <c r="AJ91" s="52">
        <f t="shared" si="56"/>
        <v>0</v>
      </c>
      <c r="AK91" s="52">
        <f t="shared" si="56"/>
        <v>0</v>
      </c>
      <c r="AL91" s="52">
        <f t="shared" si="56"/>
        <v>0</v>
      </c>
      <c r="AM91" s="53">
        <f t="shared" si="56"/>
        <v>0</v>
      </c>
    </row>
    <row r="92" spans="1:39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50" t="s">
        <v>120</v>
      </c>
      <c r="L92" s="51"/>
      <c r="M92" s="52">
        <f>Summary!$C$38+M88-M91</f>
        <v>0</v>
      </c>
      <c r="N92" s="52">
        <f>M92+N88-N91</f>
        <v>0</v>
      </c>
      <c r="O92" s="52">
        <f t="shared" ref="O92:AM92" si="57">N92+O88-O91</f>
        <v>0</v>
      </c>
      <c r="P92" s="52">
        <f t="shared" si="57"/>
        <v>0</v>
      </c>
      <c r="Q92" s="52">
        <f t="shared" si="57"/>
        <v>0</v>
      </c>
      <c r="R92" s="52">
        <f t="shared" si="57"/>
        <v>0</v>
      </c>
      <c r="S92" s="52">
        <f t="shared" si="57"/>
        <v>0</v>
      </c>
      <c r="T92" s="52">
        <f t="shared" si="57"/>
        <v>0</v>
      </c>
      <c r="U92" s="52">
        <f t="shared" si="57"/>
        <v>0</v>
      </c>
      <c r="V92" s="52">
        <f t="shared" si="57"/>
        <v>0</v>
      </c>
      <c r="W92" s="52">
        <f t="shared" si="57"/>
        <v>0</v>
      </c>
      <c r="X92" s="52">
        <f t="shared" si="57"/>
        <v>0</v>
      </c>
      <c r="Y92" s="52">
        <f t="shared" si="57"/>
        <v>0</v>
      </c>
      <c r="Z92" s="52">
        <f t="shared" si="57"/>
        <v>0</v>
      </c>
      <c r="AA92" s="52">
        <f t="shared" si="57"/>
        <v>0</v>
      </c>
      <c r="AB92" s="52">
        <f t="shared" si="57"/>
        <v>0</v>
      </c>
      <c r="AC92" s="52">
        <f t="shared" si="57"/>
        <v>0</v>
      </c>
      <c r="AD92" s="52">
        <f t="shared" si="57"/>
        <v>0</v>
      </c>
      <c r="AE92" s="52">
        <f t="shared" si="57"/>
        <v>0</v>
      </c>
      <c r="AF92" s="52">
        <f t="shared" si="57"/>
        <v>0</v>
      </c>
      <c r="AG92" s="52">
        <f t="shared" si="57"/>
        <v>0</v>
      </c>
      <c r="AH92" s="52">
        <f t="shared" si="57"/>
        <v>0</v>
      </c>
      <c r="AI92" s="52">
        <f t="shared" si="57"/>
        <v>0</v>
      </c>
      <c r="AJ92" s="52">
        <f t="shared" si="57"/>
        <v>0</v>
      </c>
      <c r="AK92" s="52">
        <f t="shared" si="57"/>
        <v>0</v>
      </c>
      <c r="AL92" s="52">
        <f t="shared" si="57"/>
        <v>0</v>
      </c>
      <c r="AM92" s="53">
        <f t="shared" si="57"/>
        <v>0</v>
      </c>
    </row>
    <row r="93" spans="1:39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50"/>
      <c r="L93" s="51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3"/>
    </row>
    <row r="94" spans="1:39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50" t="s">
        <v>131</v>
      </c>
      <c r="L94" s="51"/>
      <c r="M94" s="52">
        <f>(SUMIFS(M$25:M$70,$B$25:$B$70,"+",$E$25:$E$70,"+")-SUMIFS(M$25:M$70,$B$25:$B$70,"-",$E$25:$E$70,"-"))*Summary!$C$17</f>
        <v>0</v>
      </c>
      <c r="N94" s="52">
        <f>(SUMIFS(N$25:N$70,$B$25:$B$70,"+",$E$25:$E$70,"+")-SUMIFS(N$25:N$70,$B$25:$B$70,"-",$E$25:$E$70,"-"))*Summary!$C$17</f>
        <v>0</v>
      </c>
      <c r="O94" s="52">
        <f>(SUMIFS(O$25:O$70,$B$25:$B$70,"+",$E$25:$E$70,"+")-SUMIFS(O$25:O$70,$B$25:$B$70,"-",$E$25:$E$70,"-"))*Summary!$C$17</f>
        <v>0</v>
      </c>
      <c r="P94" s="52">
        <f>(SUMIFS(P$25:P$70,$B$25:$B$70,"+",$E$25:$E$70,"+")-SUMIFS(P$25:P$70,$B$25:$B$70,"-",$E$25:$E$70,"-"))*Summary!$C$17</f>
        <v>0</v>
      </c>
      <c r="Q94" s="52">
        <f>(SUMIFS(Q$25:Q$70,$B$25:$B$70,"+",$E$25:$E$70,"+")-SUMIFS(Q$25:Q$70,$B$25:$B$70,"-",$E$25:$E$70,"-"))*Summary!$C$17</f>
        <v>0</v>
      </c>
      <c r="R94" s="52">
        <f>(SUMIFS(R$25:R$70,$B$25:$B$70,"+",$E$25:$E$70,"+")-SUMIFS(R$25:R$70,$B$25:$B$70,"-",$E$25:$E$70,"-"))*Summary!$C$17</f>
        <v>0</v>
      </c>
      <c r="S94" s="52">
        <f>(SUMIFS(S$25:S$70,$B$25:$B$70,"+",$E$25:$E$70,"+")-SUMIFS(S$25:S$70,$B$25:$B$70,"-",$E$25:$E$70,"-"))*Summary!$C$17</f>
        <v>0</v>
      </c>
      <c r="T94" s="52">
        <f>(SUMIFS(T$25:T$70,$B$25:$B$70,"+",$E$25:$E$70,"+")-SUMIFS(T$25:T$70,$B$25:$B$70,"-",$E$25:$E$70,"-"))*Summary!$C$17</f>
        <v>0</v>
      </c>
      <c r="U94" s="52">
        <f>(SUMIFS(U$25:U$70,$B$25:$B$70,"+",$E$25:$E$70,"+")-SUMIFS(U$25:U$70,$B$25:$B$70,"-",$E$25:$E$70,"-"))*Summary!$C$17</f>
        <v>0</v>
      </c>
      <c r="V94" s="52">
        <f>(SUMIFS(V$25:V$70,$B$25:$B$70,"+",$E$25:$E$70,"+")-SUMIFS(V$25:V$70,$B$25:$B$70,"-",$E$25:$E$70,"-"))*Summary!$C$17</f>
        <v>0</v>
      </c>
      <c r="W94" s="52">
        <f>(SUMIFS(W$25:W$70,$B$25:$B$70,"+",$E$25:$E$70,"+")-SUMIFS(W$25:W$70,$B$25:$B$70,"-",$E$25:$E$70,"-"))*Summary!$C$17</f>
        <v>0</v>
      </c>
      <c r="X94" s="52">
        <f>(SUMIFS(X$25:X$70,$B$25:$B$70,"+",$E$25:$E$70,"+")-SUMIFS(X$25:X$70,$B$25:$B$70,"-",$E$25:$E$70,"-"))*Summary!$C$17</f>
        <v>0</v>
      </c>
      <c r="Y94" s="52">
        <f>(SUMIFS(Y$25:Y$70,$B$25:$B$70,"+",$E$25:$E$70,"+")-SUMIFS(Y$25:Y$70,$B$25:$B$70,"-",$E$25:$E$70,"-"))*Summary!$C$17</f>
        <v>0</v>
      </c>
      <c r="Z94" s="52">
        <f>(SUMIFS(Z$25:Z$70,$B$25:$B$70,"+",$E$25:$E$70,"+")-SUMIFS(Z$25:Z$70,$B$25:$B$70,"-",$E$25:$E$70,"-"))*Summary!$C$17</f>
        <v>0</v>
      </c>
      <c r="AA94" s="52">
        <f>(SUMIFS(AA$25:AA$70,$B$25:$B$70,"+",$E$25:$E$70,"+")-SUMIFS(AA$25:AA$70,$B$25:$B$70,"-",$E$25:$E$70,"-"))*Summary!$C$17</f>
        <v>0</v>
      </c>
      <c r="AB94" s="52">
        <f>(SUMIFS(AB$25:AB$70,$B$25:$B$70,"+",$E$25:$E$70,"+")-SUMIFS(AB$25:AB$70,$B$25:$B$70,"-",$E$25:$E$70,"-"))*Summary!$C$17</f>
        <v>0</v>
      </c>
      <c r="AC94" s="52">
        <f>(SUMIFS(AC$25:AC$70,$B$25:$B$70,"+",$E$25:$E$70,"+")-SUMIFS(AC$25:AC$70,$B$25:$B$70,"-",$E$25:$E$70,"-"))*Summary!$C$17</f>
        <v>0</v>
      </c>
      <c r="AD94" s="52">
        <f>(SUMIFS(AD$25:AD$70,$B$25:$B$70,"+",$E$25:$E$70,"+")-SUMIFS(AD$25:AD$70,$B$25:$B$70,"-",$E$25:$E$70,"-"))*Summary!$C$17</f>
        <v>0</v>
      </c>
      <c r="AE94" s="52">
        <f>(SUMIFS(AE$25:AE$70,$B$25:$B$70,"+",$E$25:$E$70,"+")-SUMIFS(AE$25:AE$70,$B$25:$B$70,"-",$E$25:$E$70,"-"))*Summary!$C$17</f>
        <v>0</v>
      </c>
      <c r="AF94" s="52">
        <f>(SUMIFS(AF$25:AF$70,$B$25:$B$70,"+",$E$25:$E$70,"+")-SUMIFS(AF$25:AF$70,$B$25:$B$70,"-",$E$25:$E$70,"-"))*Summary!$C$17</f>
        <v>0</v>
      </c>
      <c r="AG94" s="52">
        <f>(SUMIFS(AG$25:AG$70,$B$25:$B$70,"+",$E$25:$E$70,"+")-SUMIFS(AG$25:AG$70,$B$25:$B$70,"-",$E$25:$E$70,"-"))*Summary!$C$17</f>
        <v>0</v>
      </c>
      <c r="AH94" s="52">
        <f>(SUMIFS(AH$25:AH$70,$B$25:$B$70,"+",$E$25:$E$70,"+")-SUMIFS(AH$25:AH$70,$B$25:$B$70,"-",$E$25:$E$70,"-"))*Summary!$C$17</f>
        <v>0</v>
      </c>
      <c r="AI94" s="52">
        <f>(SUMIFS(AI$25:AI$70,$B$25:$B$70,"+",$E$25:$E$70,"+")-SUMIFS(AI$25:AI$70,$B$25:$B$70,"-",$E$25:$E$70,"-"))*Summary!$C$17</f>
        <v>0</v>
      </c>
      <c r="AJ94" s="52">
        <f>(SUMIFS(AJ$25:AJ$70,$B$25:$B$70,"+",$E$25:$E$70,"+")-SUMIFS(AJ$25:AJ$70,$B$25:$B$70,"-",$E$25:$E$70,"-"))*Summary!$C$17</f>
        <v>0</v>
      </c>
      <c r="AK94" s="52">
        <f>(SUMIFS(AK$25:AK$70,$B$25:$B$70,"+",$E$25:$E$70,"+")-SUMIFS(AK$25:AK$70,$B$25:$B$70,"-",$E$25:$E$70,"-"))*Summary!$C$17</f>
        <v>0</v>
      </c>
      <c r="AL94" s="52">
        <f>(SUMIFS(AL$25:AL$70,$B$25:$B$70,"+",$E$25:$E$70,"+")-SUMIFS(AL$25:AL$70,$B$25:$B$70,"-",$E$25:$E$70,"-"))*Summary!$C$17</f>
        <v>0</v>
      </c>
      <c r="AM94" s="53">
        <f>(SUMIFS(AM$25:AM$70,$B$25:$B$70,"+",$E$25:$E$70,"+")-SUMIFS(AM$25:AM$70,$B$25:$B$70,"-",$E$25:$E$70,"-"))*Summary!$C$17</f>
        <v>0</v>
      </c>
    </row>
    <row r="95" spans="1:39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50" t="s">
        <v>132</v>
      </c>
      <c r="L95" s="51"/>
      <c r="M95" s="52">
        <f>(SUMIFS(M$25:M$70,$B$25:$B$70,"+",$E$25:$E$70,"&lt;&gt;+")-SUMIFS(M$25:M$70,$B$25:$B$70,"-",$E$25:$E$70,"&lt;&gt;-"))*Summary!$C$17</f>
        <v>1250</v>
      </c>
      <c r="N95" s="52">
        <f>(SUMIFS(N$25:N$70,$B$25:$B$70,"+",$E$25:$E$70,"&lt;&gt;+")-SUMIFS(N$25:N$70,$B$25:$B$70,"-",$E$25:$E$70,"&lt;&gt;-"))*Summary!$C$17</f>
        <v>1250</v>
      </c>
      <c r="O95" s="52">
        <f>(SUMIFS(O$25:O$70,$B$25:$B$70,"+",$E$25:$E$70,"&lt;&gt;+")-SUMIFS(O$25:O$70,$B$25:$B$70,"-",$E$25:$E$70,"&lt;&gt;-"))*Summary!$C$17</f>
        <v>1250</v>
      </c>
      <c r="P95" s="52">
        <f>(SUMIFS(P$25:P$70,$B$25:$B$70,"+",$E$25:$E$70,"&lt;&gt;+")-SUMIFS(P$25:P$70,$B$25:$B$70,"-",$E$25:$E$70,"&lt;&gt;-"))*Summary!$C$17</f>
        <v>1250</v>
      </c>
      <c r="Q95" s="52">
        <f>(SUMIFS(Q$25:Q$70,$B$25:$B$70,"+",$E$25:$E$70,"&lt;&gt;+")-SUMIFS(Q$25:Q$70,$B$25:$B$70,"-",$E$25:$E$70,"&lt;&gt;-"))*Summary!$C$17</f>
        <v>1250</v>
      </c>
      <c r="R95" s="52">
        <f>(SUMIFS(R$25:R$70,$B$25:$B$70,"+",$E$25:$E$70,"&lt;&gt;+")-SUMIFS(R$25:R$70,$B$25:$B$70,"-",$E$25:$E$70,"&lt;&gt;-"))*Summary!$C$17</f>
        <v>1250</v>
      </c>
      <c r="S95" s="52">
        <f>(SUMIFS(S$25:S$70,$B$25:$B$70,"+",$E$25:$E$70,"&lt;&gt;+")-SUMIFS(S$25:S$70,$B$25:$B$70,"-",$E$25:$E$70,"&lt;&gt;-"))*Summary!$C$17</f>
        <v>1250</v>
      </c>
      <c r="T95" s="52">
        <f>(SUMIFS(T$25:T$70,$B$25:$B$70,"+",$E$25:$E$70,"&lt;&gt;+")-SUMIFS(T$25:T$70,$B$25:$B$70,"-",$E$25:$E$70,"&lt;&gt;-"))*Summary!$C$17</f>
        <v>1250</v>
      </c>
      <c r="U95" s="52">
        <f>(SUMIFS(U$25:U$70,$B$25:$B$70,"+",$E$25:$E$70,"&lt;&gt;+")-SUMIFS(U$25:U$70,$B$25:$B$70,"-",$E$25:$E$70,"&lt;&gt;-"))*Summary!$C$17</f>
        <v>1250</v>
      </c>
      <c r="V95" s="52">
        <f>(SUMIFS(V$25:V$70,$B$25:$B$70,"+",$E$25:$E$70,"&lt;&gt;+")-SUMIFS(V$25:V$70,$B$25:$B$70,"-",$E$25:$E$70,"&lt;&gt;-"))*Summary!$C$17</f>
        <v>1250</v>
      </c>
      <c r="W95" s="52">
        <f>(SUMIFS(W$25:W$70,$B$25:$B$70,"+",$E$25:$E$70,"&lt;&gt;+")-SUMIFS(W$25:W$70,$B$25:$B$70,"-",$E$25:$E$70,"&lt;&gt;-"))*Summary!$C$17</f>
        <v>1250</v>
      </c>
      <c r="X95" s="52">
        <f>(SUMIFS(X$25:X$70,$B$25:$B$70,"+",$E$25:$E$70,"&lt;&gt;+")-SUMIFS(X$25:X$70,$B$25:$B$70,"-",$E$25:$E$70,"&lt;&gt;-"))*Summary!$C$17</f>
        <v>1250</v>
      </c>
      <c r="Y95" s="52">
        <f>(SUMIFS(Y$25:Y$70,$B$25:$B$70,"+",$E$25:$E$70,"&lt;&gt;+")-SUMIFS(Y$25:Y$70,$B$25:$B$70,"-",$E$25:$E$70,"&lt;&gt;-"))*Summary!$C$17</f>
        <v>1250</v>
      </c>
      <c r="Z95" s="52">
        <f>(SUMIFS(Z$25:Z$70,$B$25:$B$70,"+",$E$25:$E$70,"&lt;&gt;+")-SUMIFS(Z$25:Z$70,$B$25:$B$70,"-",$E$25:$E$70,"&lt;&gt;-"))*Summary!$C$17</f>
        <v>1250</v>
      </c>
      <c r="AA95" s="52">
        <f>(SUMIFS(AA$25:AA$70,$B$25:$B$70,"+",$E$25:$E$70,"&lt;&gt;+")-SUMIFS(AA$25:AA$70,$B$25:$B$70,"-",$E$25:$E$70,"&lt;&gt;-"))*Summary!$C$17</f>
        <v>1250</v>
      </c>
      <c r="AB95" s="52">
        <f>(SUMIFS(AB$25:AB$70,$B$25:$B$70,"+",$E$25:$E$70,"&lt;&gt;+")-SUMIFS(AB$25:AB$70,$B$25:$B$70,"-",$E$25:$E$70,"&lt;&gt;-"))*Summary!$C$17</f>
        <v>1250</v>
      </c>
      <c r="AC95" s="52">
        <f>(SUMIFS(AC$25:AC$70,$B$25:$B$70,"+",$E$25:$E$70,"&lt;&gt;+")-SUMIFS(AC$25:AC$70,$B$25:$B$70,"-",$E$25:$E$70,"&lt;&gt;-"))*Summary!$C$17</f>
        <v>1250</v>
      </c>
      <c r="AD95" s="52">
        <f>(SUMIFS(AD$25:AD$70,$B$25:$B$70,"+",$E$25:$E$70,"&lt;&gt;+")-SUMIFS(AD$25:AD$70,$B$25:$B$70,"-",$E$25:$E$70,"&lt;&gt;-"))*Summary!$C$17</f>
        <v>1250</v>
      </c>
      <c r="AE95" s="52">
        <f>(SUMIFS(AE$25:AE$70,$B$25:$B$70,"+",$E$25:$E$70,"&lt;&gt;+")-SUMIFS(AE$25:AE$70,$B$25:$B$70,"-",$E$25:$E$70,"&lt;&gt;-"))*Summary!$C$17</f>
        <v>1250</v>
      </c>
      <c r="AF95" s="52">
        <f>(SUMIFS(AF$25:AF$70,$B$25:$B$70,"+",$E$25:$E$70,"&lt;&gt;+")-SUMIFS(AF$25:AF$70,$B$25:$B$70,"-",$E$25:$E$70,"&lt;&gt;-"))*Summary!$C$17</f>
        <v>1250</v>
      </c>
      <c r="AG95" s="52">
        <f>(SUMIFS(AG$25:AG$70,$B$25:$B$70,"+",$E$25:$E$70,"&lt;&gt;+")-SUMIFS(AG$25:AG$70,$B$25:$B$70,"-",$E$25:$E$70,"&lt;&gt;-"))*Summary!$C$17</f>
        <v>1250</v>
      </c>
      <c r="AH95" s="52">
        <f>(SUMIFS(AH$25:AH$70,$B$25:$B$70,"+",$E$25:$E$70,"&lt;&gt;+")-SUMIFS(AH$25:AH$70,$B$25:$B$70,"-",$E$25:$E$70,"&lt;&gt;-"))*Summary!$C$17</f>
        <v>1250</v>
      </c>
      <c r="AI95" s="52">
        <f>(SUMIFS(AI$25:AI$70,$B$25:$B$70,"+",$E$25:$E$70,"&lt;&gt;+")-SUMIFS(AI$25:AI$70,$B$25:$B$70,"-",$E$25:$E$70,"&lt;&gt;-"))*Summary!$C$17</f>
        <v>1250</v>
      </c>
      <c r="AJ95" s="52">
        <f>(SUMIFS(AJ$25:AJ$70,$B$25:$B$70,"+",$E$25:$E$70,"&lt;&gt;+")-SUMIFS(AJ$25:AJ$70,$B$25:$B$70,"-",$E$25:$E$70,"&lt;&gt;-"))*Summary!$C$17</f>
        <v>1250</v>
      </c>
      <c r="AK95" s="52">
        <f>(SUMIFS(AK$25:AK$70,$B$25:$B$70,"+",$E$25:$E$70,"&lt;&gt;+")-SUMIFS(AK$25:AK$70,$B$25:$B$70,"-",$E$25:$E$70,"&lt;&gt;-"))*Summary!$C$17</f>
        <v>0</v>
      </c>
      <c r="AL95" s="52">
        <f>(SUMIFS(AL$25:AL$70,$B$25:$B$70,"+",$E$25:$E$70,"&lt;&gt;+")-SUMIFS(AL$25:AL$70,$B$25:$B$70,"-",$E$25:$E$70,"&lt;&gt;-"))*Summary!$C$17</f>
        <v>0</v>
      </c>
      <c r="AM95" s="53">
        <f>(SUMIFS(AM$25:AM$70,$B$25:$B$70,"+",$E$25:$E$70,"&lt;&gt;+")-SUMIFS(AM$25:AM$70,$B$25:$B$70,"-",$E$25:$E$70,"&lt;&gt;-"))*Summary!$C$17</f>
        <v>0</v>
      </c>
    </row>
    <row r="96" spans="1:39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50" t="s">
        <v>133</v>
      </c>
      <c r="L96" s="51"/>
      <c r="M96" s="52">
        <f>SUM(M94:M95)</f>
        <v>1250</v>
      </c>
      <c r="N96" s="52">
        <f t="shared" ref="N96:AM96" si="58">SUM(N94:N95)</f>
        <v>1250</v>
      </c>
      <c r="O96" s="52">
        <f t="shared" si="58"/>
        <v>1250</v>
      </c>
      <c r="P96" s="52">
        <f t="shared" si="58"/>
        <v>1250</v>
      </c>
      <c r="Q96" s="52">
        <f t="shared" si="58"/>
        <v>1250</v>
      </c>
      <c r="R96" s="52">
        <f t="shared" si="58"/>
        <v>1250</v>
      </c>
      <c r="S96" s="52">
        <f t="shared" si="58"/>
        <v>1250</v>
      </c>
      <c r="T96" s="52">
        <f t="shared" si="58"/>
        <v>1250</v>
      </c>
      <c r="U96" s="52">
        <f t="shared" si="58"/>
        <v>1250</v>
      </c>
      <c r="V96" s="52">
        <f t="shared" si="58"/>
        <v>1250</v>
      </c>
      <c r="W96" s="52">
        <f t="shared" si="58"/>
        <v>1250</v>
      </c>
      <c r="X96" s="52">
        <f t="shared" si="58"/>
        <v>1250</v>
      </c>
      <c r="Y96" s="52">
        <f t="shared" si="58"/>
        <v>1250</v>
      </c>
      <c r="Z96" s="52">
        <f t="shared" si="58"/>
        <v>1250</v>
      </c>
      <c r="AA96" s="52">
        <f t="shared" si="58"/>
        <v>1250</v>
      </c>
      <c r="AB96" s="52">
        <f t="shared" si="58"/>
        <v>1250</v>
      </c>
      <c r="AC96" s="52">
        <f t="shared" si="58"/>
        <v>1250</v>
      </c>
      <c r="AD96" s="52">
        <f t="shared" si="58"/>
        <v>1250</v>
      </c>
      <c r="AE96" s="52">
        <f t="shared" si="58"/>
        <v>1250</v>
      </c>
      <c r="AF96" s="52">
        <f t="shared" si="58"/>
        <v>1250</v>
      </c>
      <c r="AG96" s="52">
        <f t="shared" si="58"/>
        <v>1250</v>
      </c>
      <c r="AH96" s="52">
        <f t="shared" si="58"/>
        <v>1250</v>
      </c>
      <c r="AI96" s="52">
        <f t="shared" si="58"/>
        <v>1250</v>
      </c>
      <c r="AJ96" s="52">
        <f t="shared" si="58"/>
        <v>1250</v>
      </c>
      <c r="AK96" s="52">
        <f t="shared" si="58"/>
        <v>0</v>
      </c>
      <c r="AL96" s="52">
        <f t="shared" si="58"/>
        <v>0</v>
      </c>
      <c r="AM96" s="53">
        <f t="shared" si="58"/>
        <v>0</v>
      </c>
    </row>
    <row r="97" spans="1:39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50" t="s">
        <v>134</v>
      </c>
      <c r="L97" s="51"/>
      <c r="M97" s="52">
        <f>(SUMIFS(M$25:M$70,$B$25:$B$70,"+")-SUMIFS(M$25:M$70,$B$25:$B$70,"-"))*Summary!$C$26</f>
        <v>0</v>
      </c>
      <c r="N97" s="52">
        <f>(SUMIFS(N$25:N$70,$B$25:$B$70,"+")-SUMIFS(N$25:N$70,$B$25:$B$70,"-"))*Summary!$C$26</f>
        <v>0</v>
      </c>
      <c r="O97" s="52">
        <f>(SUMIFS(O$25:O$70,$B$25:$B$70,"+")-SUMIFS(O$25:O$70,$B$25:$B$70,"-"))*Summary!$C$26</f>
        <v>0</v>
      </c>
      <c r="P97" s="52">
        <f>(SUMIFS(P$25:P$70,$B$25:$B$70,"+")-SUMIFS(P$25:P$70,$B$25:$B$70,"-"))*Summary!$C$26</f>
        <v>0</v>
      </c>
      <c r="Q97" s="52">
        <f>(SUMIFS(Q$25:Q$70,$B$25:$B$70,"+")-SUMIFS(Q$25:Q$70,$B$25:$B$70,"-"))*Summary!$C$26</f>
        <v>0</v>
      </c>
      <c r="R97" s="52">
        <f>(SUMIFS(R$25:R$70,$B$25:$B$70,"+")-SUMIFS(R$25:R$70,$B$25:$B$70,"-"))*Summary!$C$26</f>
        <v>0</v>
      </c>
      <c r="S97" s="52">
        <f>(SUMIFS(S$25:S$70,$B$25:$B$70,"+")-SUMIFS(S$25:S$70,$B$25:$B$70,"-"))*Summary!$C$26</f>
        <v>0</v>
      </c>
      <c r="T97" s="52">
        <f>(SUMIFS(T$25:T$70,$B$25:$B$70,"+")-SUMIFS(T$25:T$70,$B$25:$B$70,"-"))*Summary!$C$26</f>
        <v>0</v>
      </c>
      <c r="U97" s="52">
        <f>(SUMIFS(U$25:U$70,$B$25:$B$70,"+")-SUMIFS(U$25:U$70,$B$25:$B$70,"-"))*Summary!$C$26</f>
        <v>0</v>
      </c>
      <c r="V97" s="52">
        <f>(SUMIFS(V$25:V$70,$B$25:$B$70,"+")-SUMIFS(V$25:V$70,$B$25:$B$70,"-"))*Summary!$C$26</f>
        <v>0</v>
      </c>
      <c r="W97" s="52">
        <f>(SUMIFS(W$25:W$70,$B$25:$B$70,"+")-SUMIFS(W$25:W$70,$B$25:$B$70,"-"))*Summary!$C$26</f>
        <v>0</v>
      </c>
      <c r="X97" s="52">
        <f>(SUMIFS(X$25:X$70,$B$25:$B$70,"+")-SUMIFS(X$25:X$70,$B$25:$B$70,"-"))*Summary!$C$26</f>
        <v>0</v>
      </c>
      <c r="Y97" s="52">
        <f>(SUMIFS(Y$25:Y$70,$B$25:$B$70,"+")-SUMIFS(Y$25:Y$70,$B$25:$B$70,"-"))*Summary!$C$26</f>
        <v>0</v>
      </c>
      <c r="Z97" s="52">
        <f>(SUMIFS(Z$25:Z$70,$B$25:$B$70,"+")-SUMIFS(Z$25:Z$70,$B$25:$B$70,"-"))*Summary!$C$26</f>
        <v>0</v>
      </c>
      <c r="AA97" s="52">
        <f>(SUMIFS(AA$25:AA$70,$B$25:$B$70,"+")-SUMIFS(AA$25:AA$70,$B$25:$B$70,"-"))*Summary!$C$26</f>
        <v>0</v>
      </c>
      <c r="AB97" s="52">
        <f>(SUMIFS(AB$25:AB$70,$B$25:$B$70,"+")-SUMIFS(AB$25:AB$70,$B$25:$B$70,"-"))*Summary!$C$26</f>
        <v>0</v>
      </c>
      <c r="AC97" s="52">
        <f>(SUMIFS(AC$25:AC$70,$B$25:$B$70,"+")-SUMIFS(AC$25:AC$70,$B$25:$B$70,"-"))*Summary!$C$26</f>
        <v>0</v>
      </c>
      <c r="AD97" s="52">
        <f>(SUMIFS(AD$25:AD$70,$B$25:$B$70,"+")-SUMIFS(AD$25:AD$70,$B$25:$B$70,"-"))*Summary!$C$26</f>
        <v>0</v>
      </c>
      <c r="AE97" s="52">
        <f>(SUMIFS(AE$25:AE$70,$B$25:$B$70,"+")-SUMIFS(AE$25:AE$70,$B$25:$B$70,"-"))*Summary!$C$26</f>
        <v>0</v>
      </c>
      <c r="AF97" s="52">
        <f>(SUMIFS(AF$25:AF$70,$B$25:$B$70,"+")-SUMIFS(AF$25:AF$70,$B$25:$B$70,"-"))*Summary!$C$26</f>
        <v>0</v>
      </c>
      <c r="AG97" s="52">
        <f>(SUMIFS(AG$25:AG$70,$B$25:$B$70,"+")-SUMIFS(AG$25:AG$70,$B$25:$B$70,"-"))*Summary!$C$26</f>
        <v>0</v>
      </c>
      <c r="AH97" s="52">
        <f>(SUMIFS(AH$25:AH$70,$B$25:$B$70,"+")-SUMIFS(AH$25:AH$70,$B$25:$B$70,"-"))*Summary!$C$26</f>
        <v>0</v>
      </c>
      <c r="AI97" s="52">
        <f>(SUMIFS(AI$25:AI$70,$B$25:$B$70,"+")-SUMIFS(AI$25:AI$70,$B$25:$B$70,"-"))*Summary!$C$26</f>
        <v>0</v>
      </c>
      <c r="AJ97" s="52">
        <f>(SUMIFS(AJ$25:AJ$70,$B$25:$B$70,"+")-SUMIFS(AJ$25:AJ$70,$B$25:$B$70,"-"))*Summary!$C$26</f>
        <v>0</v>
      </c>
      <c r="AK97" s="52">
        <f>(SUMIFS(AK$25:AK$70,$B$25:$B$70,"+")-SUMIFS(AK$25:AK$70,$B$25:$B$70,"-"))*Summary!$C$26</f>
        <v>0</v>
      </c>
      <c r="AL97" s="52">
        <f>(SUMIFS(AL$25:AL$70,$B$25:$B$70,"+")-SUMIFS(AL$25:AL$70,$B$25:$B$70,"-"))*Summary!$C$26</f>
        <v>0</v>
      </c>
      <c r="AM97" s="53">
        <f>(SUMIFS(AM$25:AM$70,$B$25:$B$70,"+")-SUMIFS(AM$25:AM$70,$B$25:$B$70,"-"))*Summary!$C$26</f>
        <v>0</v>
      </c>
    </row>
    <row r="98" spans="1:39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50" t="s">
        <v>135</v>
      </c>
      <c r="L98" s="51"/>
      <c r="M98" s="54">
        <f>IFERROR(M96/(M96+M97),0)</f>
        <v>1</v>
      </c>
      <c r="N98" s="54">
        <f t="shared" ref="N98:AM98" si="59">IFERROR(N96/(N96+N97),0)</f>
        <v>1</v>
      </c>
      <c r="O98" s="54">
        <f t="shared" si="59"/>
        <v>1</v>
      </c>
      <c r="P98" s="54">
        <f t="shared" si="59"/>
        <v>1</v>
      </c>
      <c r="Q98" s="54">
        <f t="shared" si="59"/>
        <v>1</v>
      </c>
      <c r="R98" s="54">
        <f t="shared" si="59"/>
        <v>1</v>
      </c>
      <c r="S98" s="54">
        <f t="shared" si="59"/>
        <v>1</v>
      </c>
      <c r="T98" s="54">
        <f t="shared" si="59"/>
        <v>1</v>
      </c>
      <c r="U98" s="54">
        <f t="shared" si="59"/>
        <v>1</v>
      </c>
      <c r="V98" s="54">
        <f t="shared" si="59"/>
        <v>1</v>
      </c>
      <c r="W98" s="54">
        <f t="shared" si="59"/>
        <v>1</v>
      </c>
      <c r="X98" s="54">
        <f t="shared" si="59"/>
        <v>1</v>
      </c>
      <c r="Y98" s="54">
        <f t="shared" si="59"/>
        <v>1</v>
      </c>
      <c r="Z98" s="54">
        <f t="shared" si="59"/>
        <v>1</v>
      </c>
      <c r="AA98" s="54">
        <f t="shared" si="59"/>
        <v>1</v>
      </c>
      <c r="AB98" s="54">
        <f t="shared" si="59"/>
        <v>1</v>
      </c>
      <c r="AC98" s="54">
        <f t="shared" si="59"/>
        <v>1</v>
      </c>
      <c r="AD98" s="54">
        <f t="shared" si="59"/>
        <v>1</v>
      </c>
      <c r="AE98" s="54">
        <f t="shared" si="59"/>
        <v>1</v>
      </c>
      <c r="AF98" s="54">
        <f t="shared" si="59"/>
        <v>1</v>
      </c>
      <c r="AG98" s="54">
        <f t="shared" si="59"/>
        <v>1</v>
      </c>
      <c r="AH98" s="54">
        <f t="shared" si="59"/>
        <v>1</v>
      </c>
      <c r="AI98" s="54">
        <f t="shared" si="59"/>
        <v>1</v>
      </c>
      <c r="AJ98" s="54">
        <f t="shared" si="59"/>
        <v>1</v>
      </c>
      <c r="AK98" s="54">
        <f t="shared" si="59"/>
        <v>0</v>
      </c>
      <c r="AL98" s="54">
        <f t="shared" si="59"/>
        <v>0</v>
      </c>
      <c r="AM98" s="63">
        <f t="shared" si="59"/>
        <v>0</v>
      </c>
    </row>
    <row r="99" spans="1:39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50" t="s">
        <v>136</v>
      </c>
      <c r="L99" s="51"/>
      <c r="M99" s="54">
        <f>IFERROR(M97/(M96+M97),0)</f>
        <v>0</v>
      </c>
      <c r="N99" s="54">
        <f t="shared" ref="N99:AL99" si="60">IFERROR(N97/(N96+N97),0)</f>
        <v>0</v>
      </c>
      <c r="O99" s="54">
        <f t="shared" si="60"/>
        <v>0</v>
      </c>
      <c r="P99" s="54">
        <f t="shared" si="60"/>
        <v>0</v>
      </c>
      <c r="Q99" s="54">
        <f t="shared" si="60"/>
        <v>0</v>
      </c>
      <c r="R99" s="54">
        <f t="shared" si="60"/>
        <v>0</v>
      </c>
      <c r="S99" s="54">
        <f t="shared" si="60"/>
        <v>0</v>
      </c>
      <c r="T99" s="54">
        <f t="shared" si="60"/>
        <v>0</v>
      </c>
      <c r="U99" s="54">
        <f t="shared" si="60"/>
        <v>0</v>
      </c>
      <c r="V99" s="54">
        <f t="shared" si="60"/>
        <v>0</v>
      </c>
      <c r="W99" s="54">
        <f t="shared" si="60"/>
        <v>0</v>
      </c>
      <c r="X99" s="54">
        <f t="shared" si="60"/>
        <v>0</v>
      </c>
      <c r="Y99" s="54">
        <f t="shared" si="60"/>
        <v>0</v>
      </c>
      <c r="Z99" s="54">
        <f t="shared" si="60"/>
        <v>0</v>
      </c>
      <c r="AA99" s="54">
        <f t="shared" si="60"/>
        <v>0</v>
      </c>
      <c r="AB99" s="54">
        <f t="shared" si="60"/>
        <v>0</v>
      </c>
      <c r="AC99" s="54">
        <f t="shared" si="60"/>
        <v>0</v>
      </c>
      <c r="AD99" s="54">
        <f t="shared" si="60"/>
        <v>0</v>
      </c>
      <c r="AE99" s="54">
        <f t="shared" si="60"/>
        <v>0</v>
      </c>
      <c r="AF99" s="54">
        <f t="shared" si="60"/>
        <v>0</v>
      </c>
      <c r="AG99" s="54">
        <f t="shared" si="60"/>
        <v>0</v>
      </c>
      <c r="AH99" s="54">
        <f t="shared" si="60"/>
        <v>0</v>
      </c>
      <c r="AI99" s="54">
        <f t="shared" si="60"/>
        <v>0</v>
      </c>
      <c r="AJ99" s="54">
        <f t="shared" si="60"/>
        <v>0</v>
      </c>
      <c r="AK99" s="54">
        <f t="shared" si="60"/>
        <v>0</v>
      </c>
      <c r="AL99" s="54">
        <f t="shared" si="60"/>
        <v>0</v>
      </c>
      <c r="AM99" s="63">
        <f t="shared" ref="AM99" si="61">IFERROR(AM97/(AM96+AM97),0)</f>
        <v>0</v>
      </c>
    </row>
    <row r="100" spans="1:39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50" t="s">
        <v>137</v>
      </c>
      <c r="L100" s="51"/>
      <c r="M100" s="52">
        <f>M96</f>
        <v>1250</v>
      </c>
      <c r="N100" s="52">
        <f>IF(M108+N96+N97&gt;'Tax Laws'!$C$23,('Tax Laws'!$C$23-M108)*N98,N96)</f>
        <v>1250</v>
      </c>
      <c r="O100" s="52">
        <f>IF(N108+O96+O97&gt;'Tax Laws'!$C$23,('Tax Laws'!$C$23-N108)*O98,O96)</f>
        <v>1250</v>
      </c>
      <c r="P100" s="52">
        <f>IF(O108+P96+P97&gt;'Tax Laws'!$C$23,('Tax Laws'!$C$23-O108)*P98,P96)</f>
        <v>1250</v>
      </c>
      <c r="Q100" s="52">
        <f>IF(P108+Q96+Q97&gt;'Tax Laws'!$C$23,('Tax Laws'!$C$23-P108)*Q98,Q96)</f>
        <v>1250</v>
      </c>
      <c r="R100" s="52">
        <f>IF(Q108+R96+R97&gt;'Tax Laws'!$C$23,('Tax Laws'!$C$23-Q108)*R98,R96)</f>
        <v>1250</v>
      </c>
      <c r="S100" s="52">
        <f>IF(R108+S96+S97&gt;'Tax Laws'!$C$23,('Tax Laws'!$C$23-R108)*S98,S96)</f>
        <v>1250</v>
      </c>
      <c r="T100" s="52">
        <f>IF(S108+T96+T97&gt;'Tax Laws'!$C$23,('Tax Laws'!$C$23-S108)*T98,T96)</f>
        <v>1250</v>
      </c>
      <c r="U100" s="52">
        <f>IF(T108+U96+U97&gt;'Tax Laws'!$C$23,('Tax Laws'!$C$23-T108)*U98,U96)</f>
        <v>1250</v>
      </c>
      <c r="V100" s="52">
        <f>IF(U108+V96+V97&gt;'Tax Laws'!$C$23,('Tax Laws'!$C$23-U108)*V98,V96)</f>
        <v>1250</v>
      </c>
      <c r="W100" s="52">
        <f>IF(V108+W96+W97&gt;'Tax Laws'!$C$23,('Tax Laws'!$C$23-V108)*W98,W96)</f>
        <v>1250</v>
      </c>
      <c r="X100" s="52">
        <f>IF(W108+X96+X97&gt;'Tax Laws'!$C$23,('Tax Laws'!$C$23-W108)*X98,X96)</f>
        <v>1250</v>
      </c>
      <c r="Y100" s="52">
        <f>IF(X108+Y96+Y97&gt;'Tax Laws'!$C$23,('Tax Laws'!$C$23-X108)*Y98,Y96)</f>
        <v>1250</v>
      </c>
      <c r="Z100" s="52">
        <f>IF(Y108+Z96+Z97&gt;'Tax Laws'!$C$23,('Tax Laws'!$C$23-Y108)*Z98,Z96)</f>
        <v>1250</v>
      </c>
      <c r="AA100" s="52">
        <f>IF(Z108+AA96+AA97&gt;'Tax Laws'!$C$23,('Tax Laws'!$C$23-Z108)*AA98,AA96)</f>
        <v>1000</v>
      </c>
      <c r="AB100" s="52">
        <f>IF(AA108+AB96+AB97&gt;'Tax Laws'!$C$23,('Tax Laws'!$C$23-AA108)*AB98,AB96)</f>
        <v>0</v>
      </c>
      <c r="AC100" s="52">
        <f>IF(AB108+AC96+AC97&gt;'Tax Laws'!$C$23,('Tax Laws'!$C$23-AB108)*AC98,AC96)</f>
        <v>0</v>
      </c>
      <c r="AD100" s="52">
        <f>IF(AC108+AD96+AD97&gt;'Tax Laws'!$C$23,('Tax Laws'!$C$23-AC108)*AD98,AD96)</f>
        <v>0</v>
      </c>
      <c r="AE100" s="52">
        <f>IF(AD108+AE96+AE97&gt;'Tax Laws'!$C$23,('Tax Laws'!$C$23-AD108)*AE98,AE96)</f>
        <v>0</v>
      </c>
      <c r="AF100" s="52">
        <f>IF(AE108+AF96+AF97&gt;'Tax Laws'!$C$23,('Tax Laws'!$C$23-AE108)*AF98,AF96)</f>
        <v>0</v>
      </c>
      <c r="AG100" s="52">
        <f>IF(AF108+AG96+AG97&gt;'Tax Laws'!$C$23,('Tax Laws'!$C$23-AF108)*AG98,AG96)</f>
        <v>0</v>
      </c>
      <c r="AH100" s="52">
        <f>IF(AG108+AH96+AH97&gt;'Tax Laws'!$C$23,('Tax Laws'!$C$23-AG108)*AH98,AH96)</f>
        <v>0</v>
      </c>
      <c r="AI100" s="52">
        <f>IF(AH108+AI96+AI97&gt;'Tax Laws'!$C$23,('Tax Laws'!$C$23-AH108)*AI98,AI96)</f>
        <v>0</v>
      </c>
      <c r="AJ100" s="52">
        <f>IF(AI108+AJ96+AJ97&gt;'Tax Laws'!$C$23,('Tax Laws'!$C$23-AI108)*AJ98,AJ96)</f>
        <v>0</v>
      </c>
      <c r="AK100" s="52">
        <f>IF(AJ108+AK96+AK97&gt;'Tax Laws'!$C$23,('Tax Laws'!$C$23-AJ108)*AK98,AK96)</f>
        <v>0</v>
      </c>
      <c r="AL100" s="52">
        <f>IF(AK108+AL96+AL97&gt;'Tax Laws'!$C$23,('Tax Laws'!$C$23-AK108)*AL98,AL96)</f>
        <v>0</v>
      </c>
      <c r="AM100" s="53">
        <f>IF(AL108+AM96+AM97&gt;'Tax Laws'!$C$23,('Tax Laws'!$C$23-AL108)*AM98,AM96)</f>
        <v>0</v>
      </c>
    </row>
    <row r="101" spans="1:39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50" t="s">
        <v>138</v>
      </c>
      <c r="L101" s="51"/>
      <c r="M101" s="52">
        <f>M97</f>
        <v>0</v>
      </c>
      <c r="N101" s="52">
        <f>IF(M108+N97+N96&gt;'Tax Laws'!$C$23,('Tax Laws'!$C$23-M108)*N99,N97)</f>
        <v>0</v>
      </c>
      <c r="O101" s="52">
        <f>IF(N108+O97+O96&gt;'Tax Laws'!$C$23,('Tax Laws'!$C$23-N108)*O99,O97)</f>
        <v>0</v>
      </c>
      <c r="P101" s="52">
        <f>IF(O108+P97+P96&gt;'Tax Laws'!$C$23,('Tax Laws'!$C$23-O108)*P99,P97)</f>
        <v>0</v>
      </c>
      <c r="Q101" s="52">
        <f>IF(P108+Q97+Q96&gt;'Tax Laws'!$C$23,('Tax Laws'!$C$23-P108)*Q99,Q97)</f>
        <v>0</v>
      </c>
      <c r="R101" s="52">
        <f>IF(Q108+R97+R96&gt;'Tax Laws'!$C$23,('Tax Laws'!$C$23-Q108)*R99,R97)</f>
        <v>0</v>
      </c>
      <c r="S101" s="52">
        <f>IF(R108+S97+S96&gt;'Tax Laws'!$C$23,('Tax Laws'!$C$23-R108)*S99,S97)</f>
        <v>0</v>
      </c>
      <c r="T101" s="52">
        <f>IF(S108+T97+T96&gt;'Tax Laws'!$C$23,('Tax Laws'!$C$23-S108)*T99,T97)</f>
        <v>0</v>
      </c>
      <c r="U101" s="52">
        <f>IF(T108+U97+U96&gt;'Tax Laws'!$C$23,('Tax Laws'!$C$23-T108)*U99,U97)</f>
        <v>0</v>
      </c>
      <c r="V101" s="52">
        <f>IF(U108+V97+V96&gt;'Tax Laws'!$C$23,('Tax Laws'!$C$23-U108)*V99,V97)</f>
        <v>0</v>
      </c>
      <c r="W101" s="52">
        <f>IF(V108+W97+W96&gt;'Tax Laws'!$C$23,('Tax Laws'!$C$23-V108)*W99,W97)</f>
        <v>0</v>
      </c>
      <c r="X101" s="52">
        <f>IF(W108+X97+X96&gt;'Tax Laws'!$C$23,('Tax Laws'!$C$23-W108)*X99,X97)</f>
        <v>0</v>
      </c>
      <c r="Y101" s="52">
        <f>IF(X108+Y97+Y96&gt;'Tax Laws'!$C$23,('Tax Laws'!$C$23-X108)*Y99,Y97)</f>
        <v>0</v>
      </c>
      <c r="Z101" s="52">
        <f>IF(Y108+Z97+Z96&gt;'Tax Laws'!$C$23,('Tax Laws'!$C$23-Y108)*Z99,Z97)</f>
        <v>0</v>
      </c>
      <c r="AA101" s="52">
        <f>IF(Z108+AA97+AA96&gt;'Tax Laws'!$C$23,('Tax Laws'!$C$23-Z108)*AA99,AA97)</f>
        <v>0</v>
      </c>
      <c r="AB101" s="52">
        <f>IF(AA108+AB97+AB96&gt;'Tax Laws'!$C$23,('Tax Laws'!$C$23-AA108)*AB99,AB97)</f>
        <v>0</v>
      </c>
      <c r="AC101" s="52">
        <f>IF(AB108+AC97+AC96&gt;'Tax Laws'!$C$23,('Tax Laws'!$C$23-AB108)*AC99,AC97)</f>
        <v>0</v>
      </c>
      <c r="AD101" s="52">
        <f>IF(AC108+AD97+AD96&gt;'Tax Laws'!$C$23,('Tax Laws'!$C$23-AC108)*AD99,AD97)</f>
        <v>0</v>
      </c>
      <c r="AE101" s="52">
        <f>IF(AD108+AE97+AE96&gt;'Tax Laws'!$C$23,('Tax Laws'!$C$23-AD108)*AE99,AE97)</f>
        <v>0</v>
      </c>
      <c r="AF101" s="52">
        <f>IF(AE108+AF97+AF96&gt;'Tax Laws'!$C$23,('Tax Laws'!$C$23-AE108)*AF99,AF97)</f>
        <v>0</v>
      </c>
      <c r="AG101" s="52">
        <f>IF(AF108+AG97+AG96&gt;'Tax Laws'!$C$23,('Tax Laws'!$C$23-AF108)*AG99,AG97)</f>
        <v>0</v>
      </c>
      <c r="AH101" s="52">
        <f>IF(AG108+AH97+AH96&gt;'Tax Laws'!$C$23,('Tax Laws'!$C$23-AG108)*AH99,AH97)</f>
        <v>0</v>
      </c>
      <c r="AI101" s="52">
        <f>IF(AH108+AI97+AI96&gt;'Tax Laws'!$C$23,('Tax Laws'!$C$23-AH108)*AI99,AI97)</f>
        <v>0</v>
      </c>
      <c r="AJ101" s="52">
        <f>IF(AI108+AJ97+AJ96&gt;'Tax Laws'!$C$23,('Tax Laws'!$C$23-AI108)*AJ99,AJ97)</f>
        <v>0</v>
      </c>
      <c r="AK101" s="52">
        <f>IF(AJ108+AK97+AK96&gt;'Tax Laws'!$C$23,('Tax Laws'!$C$23-AJ108)*AK99,AK97)</f>
        <v>0</v>
      </c>
      <c r="AL101" s="52">
        <f>IF(AK108+AL97+AL96&gt;'Tax Laws'!$C$23,('Tax Laws'!$C$23-AK108)*AL99,AL97)</f>
        <v>0</v>
      </c>
      <c r="AM101" s="53">
        <f>IF(AL108+AM97+AM96&gt;'Tax Laws'!$C$23,('Tax Laws'!$C$23-AL108)*AM99,AM97)</f>
        <v>0</v>
      </c>
    </row>
    <row r="102" spans="1:39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50"/>
      <c r="L102" s="51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63"/>
    </row>
    <row r="103" spans="1:39" x14ac:dyDescent="0.25">
      <c r="A103" s="26"/>
      <c r="B103" s="26"/>
      <c r="C103" s="26"/>
      <c r="D103" s="26"/>
      <c r="E103" s="112"/>
      <c r="F103" s="112" t="s">
        <v>36</v>
      </c>
      <c r="G103" s="26"/>
      <c r="H103" s="26"/>
      <c r="I103" s="26"/>
      <c r="J103" s="26"/>
      <c r="K103" s="50" t="s">
        <v>139</v>
      </c>
      <c r="L103" s="51"/>
      <c r="M103" s="78">
        <f>IFERROR(M100*(M95/(M95+M94)),0)</f>
        <v>1250</v>
      </c>
      <c r="N103" s="78">
        <f t="shared" ref="N103:AM103" si="62">IFERROR(N100*(N95/(N95+N94)),0)</f>
        <v>1250</v>
      </c>
      <c r="O103" s="78">
        <f t="shared" si="62"/>
        <v>1250</v>
      </c>
      <c r="P103" s="78">
        <f t="shared" si="62"/>
        <v>1250</v>
      </c>
      <c r="Q103" s="78">
        <f t="shared" si="62"/>
        <v>1250</v>
      </c>
      <c r="R103" s="78">
        <f t="shared" si="62"/>
        <v>1250</v>
      </c>
      <c r="S103" s="78">
        <f t="shared" si="62"/>
        <v>1250</v>
      </c>
      <c r="T103" s="78">
        <f t="shared" si="62"/>
        <v>1250</v>
      </c>
      <c r="U103" s="78">
        <f t="shared" si="62"/>
        <v>1250</v>
      </c>
      <c r="V103" s="78">
        <f t="shared" si="62"/>
        <v>1250</v>
      </c>
      <c r="W103" s="78">
        <f t="shared" si="62"/>
        <v>1250</v>
      </c>
      <c r="X103" s="78">
        <f t="shared" si="62"/>
        <v>1250</v>
      </c>
      <c r="Y103" s="78">
        <f t="shared" si="62"/>
        <v>1250</v>
      </c>
      <c r="Z103" s="78">
        <f t="shared" si="62"/>
        <v>1250</v>
      </c>
      <c r="AA103" s="78">
        <f t="shared" si="62"/>
        <v>1000</v>
      </c>
      <c r="AB103" s="78">
        <f t="shared" si="62"/>
        <v>0</v>
      </c>
      <c r="AC103" s="78">
        <f t="shared" si="62"/>
        <v>0</v>
      </c>
      <c r="AD103" s="78">
        <f t="shared" si="62"/>
        <v>0</v>
      </c>
      <c r="AE103" s="78">
        <f t="shared" si="62"/>
        <v>0</v>
      </c>
      <c r="AF103" s="78">
        <f t="shared" si="62"/>
        <v>0</v>
      </c>
      <c r="AG103" s="78">
        <f t="shared" si="62"/>
        <v>0</v>
      </c>
      <c r="AH103" s="78">
        <f t="shared" si="62"/>
        <v>0</v>
      </c>
      <c r="AI103" s="78">
        <f t="shared" si="62"/>
        <v>0</v>
      </c>
      <c r="AJ103" s="78">
        <f t="shared" si="62"/>
        <v>0</v>
      </c>
      <c r="AK103" s="78">
        <f t="shared" si="62"/>
        <v>0</v>
      </c>
      <c r="AL103" s="78">
        <f t="shared" si="62"/>
        <v>0</v>
      </c>
      <c r="AM103" s="110">
        <f t="shared" si="62"/>
        <v>0</v>
      </c>
    </row>
    <row r="104" spans="1:39" x14ac:dyDescent="0.25">
      <c r="A104" s="26"/>
      <c r="B104" s="26"/>
      <c r="C104" s="26"/>
      <c r="D104" s="26"/>
      <c r="E104" s="112" t="s">
        <v>36</v>
      </c>
      <c r="F104" s="112" t="s">
        <v>36</v>
      </c>
      <c r="G104" s="26"/>
      <c r="H104" s="26"/>
      <c r="I104" s="26"/>
      <c r="J104" s="26"/>
      <c r="K104" s="50" t="s">
        <v>140</v>
      </c>
      <c r="L104" s="51"/>
      <c r="M104" s="78">
        <f>IFERROR(M100*(M94/(M95+M94)),0)</f>
        <v>0</v>
      </c>
      <c r="N104" s="78">
        <f t="shared" ref="N104:AM104" si="63">IFERROR(N100*(N94/(N95+N94)),0)</f>
        <v>0</v>
      </c>
      <c r="O104" s="78">
        <f t="shared" si="63"/>
        <v>0</v>
      </c>
      <c r="P104" s="78">
        <f t="shared" si="63"/>
        <v>0</v>
      </c>
      <c r="Q104" s="78">
        <f t="shared" si="63"/>
        <v>0</v>
      </c>
      <c r="R104" s="78">
        <f t="shared" si="63"/>
        <v>0</v>
      </c>
      <c r="S104" s="78">
        <f t="shared" si="63"/>
        <v>0</v>
      </c>
      <c r="T104" s="78">
        <f t="shared" si="63"/>
        <v>0</v>
      </c>
      <c r="U104" s="78">
        <f t="shared" si="63"/>
        <v>0</v>
      </c>
      <c r="V104" s="78">
        <f t="shared" si="63"/>
        <v>0</v>
      </c>
      <c r="W104" s="78">
        <f t="shared" si="63"/>
        <v>0</v>
      </c>
      <c r="X104" s="78">
        <f t="shared" si="63"/>
        <v>0</v>
      </c>
      <c r="Y104" s="78">
        <f t="shared" si="63"/>
        <v>0</v>
      </c>
      <c r="Z104" s="78">
        <f t="shared" si="63"/>
        <v>0</v>
      </c>
      <c r="AA104" s="78">
        <f t="shared" si="63"/>
        <v>0</v>
      </c>
      <c r="AB104" s="78">
        <f t="shared" si="63"/>
        <v>0</v>
      </c>
      <c r="AC104" s="78">
        <f t="shared" si="63"/>
        <v>0</v>
      </c>
      <c r="AD104" s="78">
        <f t="shared" si="63"/>
        <v>0</v>
      </c>
      <c r="AE104" s="78">
        <f t="shared" si="63"/>
        <v>0</v>
      </c>
      <c r="AF104" s="78">
        <f t="shared" si="63"/>
        <v>0</v>
      </c>
      <c r="AG104" s="78">
        <f t="shared" si="63"/>
        <v>0</v>
      </c>
      <c r="AH104" s="78">
        <f t="shared" si="63"/>
        <v>0</v>
      </c>
      <c r="AI104" s="78">
        <f t="shared" si="63"/>
        <v>0</v>
      </c>
      <c r="AJ104" s="78">
        <f t="shared" si="63"/>
        <v>0</v>
      </c>
      <c r="AK104" s="78">
        <f t="shared" si="63"/>
        <v>0</v>
      </c>
      <c r="AL104" s="78">
        <f t="shared" si="63"/>
        <v>0</v>
      </c>
      <c r="AM104" s="110">
        <f t="shared" si="63"/>
        <v>0</v>
      </c>
    </row>
    <row r="105" spans="1:39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50"/>
      <c r="L105" s="51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63"/>
    </row>
    <row r="106" spans="1:39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50" t="s">
        <v>141</v>
      </c>
      <c r="L106" s="51"/>
      <c r="M106" s="52">
        <f>M100</f>
        <v>1250</v>
      </c>
      <c r="N106" s="52">
        <f t="shared" ref="N106:AM106" si="64">M106+N100</f>
        <v>2500</v>
      </c>
      <c r="O106" s="52">
        <f t="shared" si="64"/>
        <v>3750</v>
      </c>
      <c r="P106" s="52">
        <f t="shared" si="64"/>
        <v>5000</v>
      </c>
      <c r="Q106" s="52">
        <f t="shared" si="64"/>
        <v>6250</v>
      </c>
      <c r="R106" s="52">
        <f t="shared" si="64"/>
        <v>7500</v>
      </c>
      <c r="S106" s="52">
        <f t="shared" si="64"/>
        <v>8750</v>
      </c>
      <c r="T106" s="52">
        <f t="shared" si="64"/>
        <v>10000</v>
      </c>
      <c r="U106" s="52">
        <f t="shared" si="64"/>
        <v>11250</v>
      </c>
      <c r="V106" s="52">
        <f t="shared" si="64"/>
        <v>12500</v>
      </c>
      <c r="W106" s="52">
        <f t="shared" si="64"/>
        <v>13750</v>
      </c>
      <c r="X106" s="52">
        <f t="shared" si="64"/>
        <v>15000</v>
      </c>
      <c r="Y106" s="52">
        <f t="shared" si="64"/>
        <v>16250</v>
      </c>
      <c r="Z106" s="52">
        <f t="shared" si="64"/>
        <v>17500</v>
      </c>
      <c r="AA106" s="52">
        <f t="shared" si="64"/>
        <v>18500</v>
      </c>
      <c r="AB106" s="52">
        <f t="shared" si="64"/>
        <v>18500</v>
      </c>
      <c r="AC106" s="52">
        <f t="shared" si="64"/>
        <v>18500</v>
      </c>
      <c r="AD106" s="52">
        <f t="shared" si="64"/>
        <v>18500</v>
      </c>
      <c r="AE106" s="52">
        <f t="shared" si="64"/>
        <v>18500</v>
      </c>
      <c r="AF106" s="52">
        <f t="shared" si="64"/>
        <v>18500</v>
      </c>
      <c r="AG106" s="52">
        <f t="shared" si="64"/>
        <v>18500</v>
      </c>
      <c r="AH106" s="52">
        <f t="shared" si="64"/>
        <v>18500</v>
      </c>
      <c r="AI106" s="52">
        <f t="shared" si="64"/>
        <v>18500</v>
      </c>
      <c r="AJ106" s="52">
        <f t="shared" si="64"/>
        <v>18500</v>
      </c>
      <c r="AK106" s="52">
        <f t="shared" si="64"/>
        <v>18500</v>
      </c>
      <c r="AL106" s="52">
        <f t="shared" si="64"/>
        <v>18500</v>
      </c>
      <c r="AM106" s="53">
        <f t="shared" si="64"/>
        <v>18500</v>
      </c>
    </row>
    <row r="107" spans="1:39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50" t="s">
        <v>142</v>
      </c>
      <c r="L107" s="51"/>
      <c r="M107" s="52">
        <f>M101</f>
        <v>0</v>
      </c>
      <c r="N107" s="52">
        <f t="shared" ref="N107:AM107" si="65">M107+N101</f>
        <v>0</v>
      </c>
      <c r="O107" s="52">
        <f t="shared" si="65"/>
        <v>0</v>
      </c>
      <c r="P107" s="52">
        <f t="shared" si="65"/>
        <v>0</v>
      </c>
      <c r="Q107" s="52">
        <f t="shared" si="65"/>
        <v>0</v>
      </c>
      <c r="R107" s="52">
        <f t="shared" si="65"/>
        <v>0</v>
      </c>
      <c r="S107" s="52">
        <f t="shared" si="65"/>
        <v>0</v>
      </c>
      <c r="T107" s="52">
        <f t="shared" si="65"/>
        <v>0</v>
      </c>
      <c r="U107" s="52">
        <f t="shared" si="65"/>
        <v>0</v>
      </c>
      <c r="V107" s="52">
        <f t="shared" si="65"/>
        <v>0</v>
      </c>
      <c r="W107" s="52">
        <f t="shared" si="65"/>
        <v>0</v>
      </c>
      <c r="X107" s="52">
        <f t="shared" si="65"/>
        <v>0</v>
      </c>
      <c r="Y107" s="52">
        <f t="shared" si="65"/>
        <v>0</v>
      </c>
      <c r="Z107" s="52">
        <f t="shared" si="65"/>
        <v>0</v>
      </c>
      <c r="AA107" s="52">
        <f t="shared" si="65"/>
        <v>0</v>
      </c>
      <c r="AB107" s="52">
        <f t="shared" si="65"/>
        <v>0</v>
      </c>
      <c r="AC107" s="52">
        <f t="shared" si="65"/>
        <v>0</v>
      </c>
      <c r="AD107" s="52">
        <f t="shared" si="65"/>
        <v>0</v>
      </c>
      <c r="AE107" s="52">
        <f t="shared" si="65"/>
        <v>0</v>
      </c>
      <c r="AF107" s="52">
        <f t="shared" si="65"/>
        <v>0</v>
      </c>
      <c r="AG107" s="52">
        <f t="shared" si="65"/>
        <v>0</v>
      </c>
      <c r="AH107" s="52">
        <f t="shared" si="65"/>
        <v>0</v>
      </c>
      <c r="AI107" s="52">
        <f t="shared" si="65"/>
        <v>0</v>
      </c>
      <c r="AJ107" s="52">
        <f t="shared" si="65"/>
        <v>0</v>
      </c>
      <c r="AK107" s="52">
        <f t="shared" si="65"/>
        <v>0</v>
      </c>
      <c r="AL107" s="52">
        <f t="shared" si="65"/>
        <v>0</v>
      </c>
      <c r="AM107" s="53">
        <f t="shared" si="65"/>
        <v>0</v>
      </c>
    </row>
    <row r="108" spans="1:39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50" t="s">
        <v>143</v>
      </c>
      <c r="L108" s="51"/>
      <c r="M108" s="52">
        <f>M106+M107</f>
        <v>1250</v>
      </c>
      <c r="N108" s="52">
        <f t="shared" ref="N108:AJ108" si="66">N106+N107</f>
        <v>2500</v>
      </c>
      <c r="O108" s="52">
        <f t="shared" si="66"/>
        <v>3750</v>
      </c>
      <c r="P108" s="52">
        <f t="shared" si="66"/>
        <v>5000</v>
      </c>
      <c r="Q108" s="52">
        <f t="shared" si="66"/>
        <v>6250</v>
      </c>
      <c r="R108" s="52">
        <f t="shared" si="66"/>
        <v>7500</v>
      </c>
      <c r="S108" s="52">
        <f t="shared" si="66"/>
        <v>8750</v>
      </c>
      <c r="T108" s="52">
        <f t="shared" si="66"/>
        <v>10000</v>
      </c>
      <c r="U108" s="52">
        <f t="shared" si="66"/>
        <v>11250</v>
      </c>
      <c r="V108" s="52">
        <f t="shared" si="66"/>
        <v>12500</v>
      </c>
      <c r="W108" s="52">
        <f t="shared" si="66"/>
        <v>13750</v>
      </c>
      <c r="X108" s="52">
        <f t="shared" si="66"/>
        <v>15000</v>
      </c>
      <c r="Y108" s="52">
        <f t="shared" si="66"/>
        <v>16250</v>
      </c>
      <c r="Z108" s="52">
        <f t="shared" si="66"/>
        <v>17500</v>
      </c>
      <c r="AA108" s="52">
        <f t="shared" si="66"/>
        <v>18500</v>
      </c>
      <c r="AB108" s="52">
        <f t="shared" si="66"/>
        <v>18500</v>
      </c>
      <c r="AC108" s="52">
        <f t="shared" si="66"/>
        <v>18500</v>
      </c>
      <c r="AD108" s="52">
        <f t="shared" si="66"/>
        <v>18500</v>
      </c>
      <c r="AE108" s="52">
        <f t="shared" si="66"/>
        <v>18500</v>
      </c>
      <c r="AF108" s="52">
        <f t="shared" si="66"/>
        <v>18500</v>
      </c>
      <c r="AG108" s="52">
        <f t="shared" si="66"/>
        <v>18500</v>
      </c>
      <c r="AH108" s="52">
        <f t="shared" si="66"/>
        <v>18500</v>
      </c>
      <c r="AI108" s="52">
        <f t="shared" si="66"/>
        <v>18500</v>
      </c>
      <c r="AJ108" s="52">
        <f t="shared" si="66"/>
        <v>18500</v>
      </c>
      <c r="AK108" s="52">
        <f t="shared" ref="AK108:AL108" si="67">AK106+AK107</f>
        <v>18500</v>
      </c>
      <c r="AL108" s="52">
        <f t="shared" si="67"/>
        <v>18500</v>
      </c>
      <c r="AM108" s="53">
        <f t="shared" ref="AM108" si="68">AM106+AM107</f>
        <v>18500</v>
      </c>
    </row>
    <row r="109" spans="1:39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50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55"/>
    </row>
    <row r="110" spans="1:39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50" t="s">
        <v>104</v>
      </c>
      <c r="L110" s="51"/>
      <c r="M110" s="52">
        <f>SUMIFS(M$25:M$131,$F$25:$F$131,"+",$E$25:$E131,"&lt;&gt;+")-SUMIFS(M$25:M$131,$F$25:$F$131,"-",$E25:$E$131,"&lt;&gt;-")</f>
        <v>7000.7533333333349</v>
      </c>
      <c r="N110" s="52">
        <f>SUMIFS(N$25:N$131,$F$25:$F$131,"+",$E$25:$E131,"&lt;&gt;+")-SUMIFS(N$25:N$131,$F$25:$F$131,"-",$E25:$E$131,"&lt;&gt;-")</f>
        <v>7000.7533333333349</v>
      </c>
      <c r="O110" s="52">
        <f>SUMIFS(O$25:O$131,$F$25:$F$131,"+",$E$25:$E131,"&lt;&gt;+")-SUMIFS(O$25:O$131,$F$25:$F$131,"-",$E25:$E$131,"&lt;&gt;-")</f>
        <v>7000.7533333333349</v>
      </c>
      <c r="P110" s="52">
        <f>SUMIFS(P$25:P$131,$F$25:$F$131,"+",$E$25:$E131,"&lt;&gt;+")-SUMIFS(P$25:P$131,$F$25:$F$131,"-",$E25:$E$131,"&lt;&gt;-")</f>
        <v>7000.7533333333349</v>
      </c>
      <c r="Q110" s="52">
        <f>SUMIFS(Q$25:Q$131,$F$25:$F$131,"+",$E$25:$E131,"&lt;&gt;+")-SUMIFS(Q$25:Q$131,$F$25:$F$131,"-",$E25:$E$131,"&lt;&gt;-")</f>
        <v>7000.7533333333349</v>
      </c>
      <c r="R110" s="52">
        <f>SUMIFS(R$25:R$131,$F$25:$F$131,"+",$E$25:$E131,"&lt;&gt;+")-SUMIFS(R$25:R$131,$F$25:$F$131,"-",$E25:$E$131,"&lt;&gt;-")</f>
        <v>7000.7533333333349</v>
      </c>
      <c r="S110" s="52">
        <f>SUMIFS(S$25:S$131,$F$25:$F$131,"+",$E$25:$E131,"&lt;&gt;+")-SUMIFS(S$25:S$131,$F$25:$F$131,"-",$E25:$E$131,"&lt;&gt;-")</f>
        <v>7000.7533333333349</v>
      </c>
      <c r="T110" s="52">
        <f>SUMIFS(T$25:T$131,$F$25:$F$131,"+",$E$25:$E131,"&lt;&gt;+")-SUMIFS(T$25:T$131,$F$25:$F$131,"-",$E25:$E$131,"&lt;&gt;-")</f>
        <v>7000.7533333333349</v>
      </c>
      <c r="U110" s="52">
        <f>SUMIFS(U$25:U$131,$F$25:$F$131,"+",$E$25:$E131,"&lt;&gt;+")-SUMIFS(U$25:U$131,$F$25:$F$131,"-",$E25:$E$131,"&lt;&gt;-")</f>
        <v>7000.7533333333349</v>
      </c>
      <c r="V110" s="52">
        <f>SUMIFS(V$25:V$131,$F$25:$F$131,"+",$E$25:$E131,"&lt;&gt;+")-SUMIFS(V$25:V$131,$F$25:$F$131,"-",$E25:$E$131,"&lt;&gt;-")</f>
        <v>7000.7533333333349</v>
      </c>
      <c r="W110" s="52">
        <f>SUMIFS(W$25:W$131,$F$25:$F$131,"+",$E$25:$E131,"&lt;&gt;+")-SUMIFS(W$25:W$131,$F$25:$F$131,"-",$E25:$E$131,"&lt;&gt;-")</f>
        <v>7000.7533333333349</v>
      </c>
      <c r="X110" s="52">
        <f>SUMIFS(X$25:X$131,$F$25:$F$131,"+",$E$25:$E131,"&lt;&gt;+")-SUMIFS(X$25:X$131,$F$25:$F$131,"-",$E25:$E$131,"&lt;&gt;-")</f>
        <v>7000.7533333333349</v>
      </c>
      <c r="Y110" s="52">
        <f>SUMIFS(Y$25:Y$131,$F$25:$F$131,"+",$E$25:$E131,"&lt;&gt;+")-SUMIFS(Y$25:Y$131,$F$25:$F$131,"-",$E25:$E$131,"&lt;&gt;-")</f>
        <v>7000.7533333333349</v>
      </c>
      <c r="Z110" s="52">
        <f>SUMIFS(Z$25:Z$131,$F$25:$F$131,"+",$E$25:$E131,"&lt;&gt;+")-SUMIFS(Z$25:Z$131,$F$25:$F$131,"-",$E25:$E$131,"&lt;&gt;-")</f>
        <v>7000.7533333333349</v>
      </c>
      <c r="AA110" s="52">
        <f>SUMIFS(AA$25:AA$131,$F$25:$F$131,"+",$E$25:$E131,"&lt;&gt;+")-SUMIFS(AA$25:AA$131,$F$25:$F$131,"-",$E25:$E$131,"&lt;&gt;-")</f>
        <v>7250.7533333333349</v>
      </c>
      <c r="AB110" s="52">
        <f>SUMIFS(AB$25:AB$131,$F$25:$F$131,"+",$E$25:$E131,"&lt;&gt;+")-SUMIFS(AB$25:AB$131,$F$25:$F$131,"-",$E25:$E$131,"&lt;&gt;-")</f>
        <v>8250.753333333334</v>
      </c>
      <c r="AC110" s="52">
        <f>SUMIFS(AC$25:AC$131,$F$25:$F$131,"+",$E$25:$E131,"&lt;&gt;+")-SUMIFS(AC$25:AC$131,$F$25:$F$131,"-",$E25:$E$131,"&lt;&gt;-")</f>
        <v>8250.753333333334</v>
      </c>
      <c r="AD110" s="52">
        <f>SUMIFS(AD$25:AD$131,$F$25:$F$131,"+",$E$25:$E131,"&lt;&gt;+")-SUMIFS(AD$25:AD$131,$F$25:$F$131,"-",$E25:$E$131,"&lt;&gt;-")</f>
        <v>8250.753333333334</v>
      </c>
      <c r="AE110" s="52">
        <f>SUMIFS(AE$25:AE$131,$F$25:$F$131,"+",$E$25:$E131,"&lt;&gt;+")-SUMIFS(AE$25:AE$131,$F$25:$F$131,"-",$E25:$E$131,"&lt;&gt;-")</f>
        <v>8250.753333333334</v>
      </c>
      <c r="AF110" s="52">
        <f>SUMIFS(AF$25:AF$131,$F$25:$F$131,"+",$E$25:$E131,"&lt;&gt;+")-SUMIFS(AF$25:AF$131,$F$25:$F$131,"-",$E25:$E$131,"&lt;&gt;-")</f>
        <v>8250.753333333334</v>
      </c>
      <c r="AG110" s="52">
        <f>SUMIFS(AG$25:AG$131,$F$25:$F$131,"+",$E$25:$E131,"&lt;&gt;+")-SUMIFS(AG$25:AG$131,$F$25:$F$131,"-",$E25:$E$131,"&lt;&gt;-")</f>
        <v>8250.753333333334</v>
      </c>
      <c r="AH110" s="52">
        <f>SUMIFS(AH$25:AH$131,$F$25:$F$131,"+",$E$25:$E131,"&lt;&gt;+")-SUMIFS(AH$25:AH$131,$F$25:$F$131,"-",$E25:$E$131,"&lt;&gt;-")</f>
        <v>8250.753333333334</v>
      </c>
      <c r="AI110" s="52">
        <f>SUMIFS(AI$25:AI$131,$F$25:$F$131,"+",$E$25:$E131,"&lt;&gt;+")-SUMIFS(AI$25:AI$131,$F$25:$F$131,"-",$E25:$E$131,"&lt;&gt;-")</f>
        <v>8250.753333333334</v>
      </c>
      <c r="AJ110" s="52">
        <f>SUMIFS(AJ$25:AJ$131,$F$25:$F$131,"+",$E$25:$E131,"&lt;&gt;+")-SUMIFS(AJ$25:AJ$131,$F$25:$F$131,"-",$E25:$E$131,"&lt;&gt;-")</f>
        <v>8250.753333333334</v>
      </c>
      <c r="AK110" s="52">
        <f>SUMIFS(AK$25:AK$131,$F$25:$F$131,"+",$E$25:$E131,"&lt;&gt;+")-SUMIFS(AK$25:AK$131,$F$25:$F$131,"-",$E25:$E$131,"&lt;&gt;-")</f>
        <v>0</v>
      </c>
      <c r="AL110" s="52">
        <f>SUMIFS(AL$25:AL$131,$F$25:$F$131,"+",$E$25:$E131,"&lt;&gt;+")-SUMIFS(AL$25:AL$131,$F$25:$F$131,"-",$E25:$E$131,"&lt;&gt;-")</f>
        <v>0</v>
      </c>
      <c r="AM110" s="53">
        <f>SUMIFS(AM$25:AM$131,$F$25:$F$131,"+",$E$25:$E131,"&lt;&gt;+")-SUMIFS(AM$25:AM$131,$F$25:$F$131,"-",$E25:$E$131,"&lt;&gt;-")</f>
        <v>0</v>
      </c>
    </row>
    <row r="111" spans="1:39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50" t="s">
        <v>105</v>
      </c>
      <c r="L111" s="51"/>
      <c r="M111" s="52">
        <f>IF(M5&lt;&gt;"",('Tax Laws'!$C$29*Summary!$C$33)/$L$5,0)</f>
        <v>0</v>
      </c>
      <c r="N111" s="52">
        <f>IF(N5&lt;&gt;"",('Tax Laws'!$C$29*Summary!$C$33)/$L$5,0)</f>
        <v>0</v>
      </c>
      <c r="O111" s="52">
        <f>IF(O5&lt;&gt;"",('Tax Laws'!$C$29*Summary!$C$33)/$L$5,0)</f>
        <v>0</v>
      </c>
      <c r="P111" s="52">
        <f>IF(P5&lt;&gt;"",('Tax Laws'!$C$29*Summary!$C$33)/$L$5,0)</f>
        <v>0</v>
      </c>
      <c r="Q111" s="52">
        <f>IF(Q5&lt;&gt;"",('Tax Laws'!$C$29*Summary!$C$33)/$L$5,0)</f>
        <v>0</v>
      </c>
      <c r="R111" s="52">
        <f>IF(R5&lt;&gt;"",('Tax Laws'!$C$29*Summary!$C$33)/$L$5,0)</f>
        <v>0</v>
      </c>
      <c r="S111" s="52">
        <f>IF(S5&lt;&gt;"",('Tax Laws'!$C$29*Summary!$C$33)/$L$5,0)</f>
        <v>0</v>
      </c>
      <c r="T111" s="52">
        <f>IF(T5&lt;&gt;"",('Tax Laws'!$C$29*Summary!$C$33)/$L$5,0)</f>
        <v>0</v>
      </c>
      <c r="U111" s="52">
        <f>IF(U5&lt;&gt;"",('Tax Laws'!$C$29*Summary!$C$33)/$L$5,0)</f>
        <v>0</v>
      </c>
      <c r="V111" s="52">
        <f>IF(V5&lt;&gt;"",('Tax Laws'!$C$29*Summary!$C$33)/$L$5,0)</f>
        <v>0</v>
      </c>
      <c r="W111" s="52">
        <f>IF(W5&lt;&gt;"",('Tax Laws'!$C$29*Summary!$C$33)/$L$5,0)</f>
        <v>0</v>
      </c>
      <c r="X111" s="52">
        <f>IF(X5&lt;&gt;"",('Tax Laws'!$C$29*Summary!$C$33)/$L$5,0)</f>
        <v>0</v>
      </c>
      <c r="Y111" s="52">
        <f>IF(Y5&lt;&gt;"",('Tax Laws'!$C$29*Summary!$C$33)/$L$5,0)</f>
        <v>0</v>
      </c>
      <c r="Z111" s="52">
        <f>IF(Z5&lt;&gt;"",('Tax Laws'!$C$29*Summary!$C$33)/$L$5,0)</f>
        <v>0</v>
      </c>
      <c r="AA111" s="52">
        <f>IF(AA5&lt;&gt;"",('Tax Laws'!$C$29*Summary!$C$33)/$L$5,0)</f>
        <v>0</v>
      </c>
      <c r="AB111" s="52">
        <f>IF(AB5&lt;&gt;"",('Tax Laws'!$C$29*Summary!$C$33)/$L$5,0)</f>
        <v>0</v>
      </c>
      <c r="AC111" s="52">
        <f>IF(AC5&lt;&gt;"",('Tax Laws'!$C$29*Summary!$C$33)/$L$5,0)</f>
        <v>0</v>
      </c>
      <c r="AD111" s="52">
        <f>IF(AD5&lt;&gt;"",('Tax Laws'!$C$29*Summary!$C$33)/$L$5,0)</f>
        <v>0</v>
      </c>
      <c r="AE111" s="52">
        <f>IF(AE5&lt;&gt;"",('Tax Laws'!$C$29*Summary!$C$33)/$L$5,0)</f>
        <v>0</v>
      </c>
      <c r="AF111" s="52">
        <f>IF(AF5&lt;&gt;"",('Tax Laws'!$C$29*Summary!$C$33)/$L$5,0)</f>
        <v>0</v>
      </c>
      <c r="AG111" s="52">
        <f>IF(AG5&lt;&gt;"",('Tax Laws'!$C$29*Summary!$C$33)/$L$5,0)</f>
        <v>0</v>
      </c>
      <c r="AH111" s="52">
        <f>IF(AH5&lt;&gt;"",('Tax Laws'!$C$29*Summary!$C$33)/$L$5,0)</f>
        <v>0</v>
      </c>
      <c r="AI111" s="52">
        <f>IF(AI5&lt;&gt;"",('Tax Laws'!$C$29*Summary!$C$33)/$L$5,0)</f>
        <v>0</v>
      </c>
      <c r="AJ111" s="52">
        <f>IF(AJ5&lt;&gt;"",('Tax Laws'!$C$29*Summary!$C$33)/$L$5,0)</f>
        <v>0</v>
      </c>
      <c r="AK111" s="52">
        <f>IF(AK5&lt;&gt;"",('Tax Laws'!$C$29*Summary!$C$33)/$L$5,0)</f>
        <v>0</v>
      </c>
      <c r="AL111" s="52">
        <f>IF(AL5&lt;&gt;"",('Tax Laws'!$C$29*Summary!$C$33)/$L$5,0)</f>
        <v>0</v>
      </c>
      <c r="AM111" s="53">
        <f>IF(AM5&lt;&gt;"",('Tax Laws'!$C$29*Summary!$C$33)/$L$5,0)</f>
        <v>0</v>
      </c>
    </row>
    <row r="112" spans="1:39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50" t="s">
        <v>109</v>
      </c>
      <c r="L112" s="51"/>
      <c r="M112" s="52">
        <f>M110-M111</f>
        <v>7000.7533333333349</v>
      </c>
      <c r="N112" s="52">
        <f t="shared" ref="N112:AM112" si="69">N110-N111</f>
        <v>7000.7533333333349</v>
      </c>
      <c r="O112" s="52">
        <f t="shared" si="69"/>
        <v>7000.7533333333349</v>
      </c>
      <c r="P112" s="52">
        <f t="shared" si="69"/>
        <v>7000.7533333333349</v>
      </c>
      <c r="Q112" s="52">
        <f t="shared" si="69"/>
        <v>7000.7533333333349</v>
      </c>
      <c r="R112" s="52">
        <f t="shared" si="69"/>
        <v>7000.7533333333349</v>
      </c>
      <c r="S112" s="52">
        <f t="shared" si="69"/>
        <v>7000.7533333333349</v>
      </c>
      <c r="T112" s="52">
        <f t="shared" si="69"/>
        <v>7000.7533333333349</v>
      </c>
      <c r="U112" s="52">
        <f t="shared" si="69"/>
        <v>7000.7533333333349</v>
      </c>
      <c r="V112" s="52">
        <f t="shared" si="69"/>
        <v>7000.7533333333349</v>
      </c>
      <c r="W112" s="52">
        <f t="shared" si="69"/>
        <v>7000.7533333333349</v>
      </c>
      <c r="X112" s="52">
        <f t="shared" si="69"/>
        <v>7000.7533333333349</v>
      </c>
      <c r="Y112" s="52">
        <f t="shared" si="69"/>
        <v>7000.7533333333349</v>
      </c>
      <c r="Z112" s="52">
        <f t="shared" si="69"/>
        <v>7000.7533333333349</v>
      </c>
      <c r="AA112" s="52">
        <f t="shared" si="69"/>
        <v>7250.7533333333349</v>
      </c>
      <c r="AB112" s="52">
        <f t="shared" si="69"/>
        <v>8250.753333333334</v>
      </c>
      <c r="AC112" s="52">
        <f t="shared" si="69"/>
        <v>8250.753333333334</v>
      </c>
      <c r="AD112" s="52">
        <f t="shared" si="69"/>
        <v>8250.753333333334</v>
      </c>
      <c r="AE112" s="52">
        <f t="shared" si="69"/>
        <v>8250.753333333334</v>
      </c>
      <c r="AF112" s="52">
        <f t="shared" si="69"/>
        <v>8250.753333333334</v>
      </c>
      <c r="AG112" s="52">
        <f t="shared" si="69"/>
        <v>8250.753333333334</v>
      </c>
      <c r="AH112" s="52">
        <f t="shared" si="69"/>
        <v>8250.753333333334</v>
      </c>
      <c r="AI112" s="52">
        <f t="shared" si="69"/>
        <v>8250.753333333334</v>
      </c>
      <c r="AJ112" s="52">
        <f t="shared" si="69"/>
        <v>8250.753333333334</v>
      </c>
      <c r="AK112" s="52">
        <f t="shared" si="69"/>
        <v>0</v>
      </c>
      <c r="AL112" s="52">
        <f t="shared" si="69"/>
        <v>0</v>
      </c>
      <c r="AM112" s="53">
        <f t="shared" si="69"/>
        <v>0</v>
      </c>
    </row>
    <row r="113" spans="1:39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50"/>
      <c r="L113" s="51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3"/>
    </row>
    <row r="114" spans="1:39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50" t="s">
        <v>115</v>
      </c>
      <c r="L114" s="51"/>
      <c r="M114" s="52">
        <f>M112*$L$5</f>
        <v>168018.08000000005</v>
      </c>
      <c r="N114" s="52">
        <f t="shared" ref="N114:AM114" si="70">N112*$L$5</f>
        <v>168018.08000000005</v>
      </c>
      <c r="O114" s="52">
        <f t="shared" si="70"/>
        <v>168018.08000000005</v>
      </c>
      <c r="P114" s="52">
        <f t="shared" si="70"/>
        <v>168018.08000000005</v>
      </c>
      <c r="Q114" s="52">
        <f t="shared" si="70"/>
        <v>168018.08000000005</v>
      </c>
      <c r="R114" s="52">
        <f t="shared" si="70"/>
        <v>168018.08000000005</v>
      </c>
      <c r="S114" s="52">
        <f t="shared" si="70"/>
        <v>168018.08000000005</v>
      </c>
      <c r="T114" s="52">
        <f t="shared" si="70"/>
        <v>168018.08000000005</v>
      </c>
      <c r="U114" s="52">
        <f t="shared" si="70"/>
        <v>168018.08000000005</v>
      </c>
      <c r="V114" s="52">
        <f t="shared" si="70"/>
        <v>168018.08000000005</v>
      </c>
      <c r="W114" s="52">
        <f t="shared" si="70"/>
        <v>168018.08000000005</v>
      </c>
      <c r="X114" s="52">
        <f t="shared" si="70"/>
        <v>168018.08000000005</v>
      </c>
      <c r="Y114" s="52">
        <f t="shared" si="70"/>
        <v>168018.08000000005</v>
      </c>
      <c r="Z114" s="52">
        <f t="shared" si="70"/>
        <v>168018.08000000005</v>
      </c>
      <c r="AA114" s="52">
        <f t="shared" si="70"/>
        <v>174018.08000000005</v>
      </c>
      <c r="AB114" s="52">
        <f t="shared" si="70"/>
        <v>198018.08000000002</v>
      </c>
      <c r="AC114" s="52">
        <f t="shared" si="70"/>
        <v>198018.08000000002</v>
      </c>
      <c r="AD114" s="52">
        <f t="shared" si="70"/>
        <v>198018.08000000002</v>
      </c>
      <c r="AE114" s="52">
        <f t="shared" si="70"/>
        <v>198018.08000000002</v>
      </c>
      <c r="AF114" s="52">
        <f t="shared" si="70"/>
        <v>198018.08000000002</v>
      </c>
      <c r="AG114" s="52">
        <f t="shared" si="70"/>
        <v>198018.08000000002</v>
      </c>
      <c r="AH114" s="52">
        <f t="shared" si="70"/>
        <v>198018.08000000002</v>
      </c>
      <c r="AI114" s="52">
        <f t="shared" si="70"/>
        <v>198018.08000000002</v>
      </c>
      <c r="AJ114" s="52">
        <f t="shared" si="70"/>
        <v>198018.08000000002</v>
      </c>
      <c r="AK114" s="52">
        <f t="shared" si="70"/>
        <v>0</v>
      </c>
      <c r="AL114" s="52">
        <f t="shared" si="70"/>
        <v>0</v>
      </c>
      <c r="AM114" s="53">
        <f t="shared" si="70"/>
        <v>0</v>
      </c>
    </row>
    <row r="115" spans="1:39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50" t="s">
        <v>108</v>
      </c>
      <c r="L115" s="51"/>
      <c r="M115" s="52">
        <f t="shared" ref="M115:AM115" si="71">(SUMIFS($R$179:$R$186,$P$179:$P$186,"&lt;"&amp;M114)+(M114-_xlfn.MAXIFS($O$179:$O$186,$O$179:$O$186,"&lt;"&amp;M114))*(_xlfn.MAXIFS($Q$179:$Q$186,$O$179:$O$186,"&lt;"&amp;M114)))/$L$5</f>
        <v>1427.9698166666674</v>
      </c>
      <c r="N115" s="52">
        <f t="shared" si="71"/>
        <v>1427.9698166666674</v>
      </c>
      <c r="O115" s="52">
        <f t="shared" si="71"/>
        <v>1427.9698166666674</v>
      </c>
      <c r="P115" s="52">
        <f t="shared" si="71"/>
        <v>1427.9698166666674</v>
      </c>
      <c r="Q115" s="52">
        <f t="shared" si="71"/>
        <v>1427.9698166666674</v>
      </c>
      <c r="R115" s="52">
        <f t="shared" si="71"/>
        <v>1427.9698166666674</v>
      </c>
      <c r="S115" s="52">
        <f t="shared" si="71"/>
        <v>1427.9698166666674</v>
      </c>
      <c r="T115" s="52">
        <f t="shared" si="71"/>
        <v>1427.9698166666674</v>
      </c>
      <c r="U115" s="52">
        <f t="shared" si="71"/>
        <v>1427.9698166666674</v>
      </c>
      <c r="V115" s="52">
        <f t="shared" si="71"/>
        <v>1427.9698166666674</v>
      </c>
      <c r="W115" s="52">
        <f t="shared" si="71"/>
        <v>1427.9698166666674</v>
      </c>
      <c r="X115" s="52">
        <f t="shared" si="71"/>
        <v>1427.9698166666674</v>
      </c>
      <c r="Y115" s="52">
        <f t="shared" si="71"/>
        <v>1427.9698166666674</v>
      </c>
      <c r="Z115" s="52">
        <f t="shared" si="71"/>
        <v>1427.9698166666674</v>
      </c>
      <c r="AA115" s="52">
        <f t="shared" si="71"/>
        <v>1507.9698166666674</v>
      </c>
      <c r="AB115" s="52">
        <f t="shared" si="71"/>
        <v>1827.9698166666667</v>
      </c>
      <c r="AC115" s="52">
        <f t="shared" si="71"/>
        <v>1827.9698166666667</v>
      </c>
      <c r="AD115" s="52">
        <f t="shared" si="71"/>
        <v>1827.9698166666667</v>
      </c>
      <c r="AE115" s="52">
        <f t="shared" si="71"/>
        <v>1827.9698166666667</v>
      </c>
      <c r="AF115" s="52">
        <f t="shared" si="71"/>
        <v>1827.9698166666667</v>
      </c>
      <c r="AG115" s="52">
        <f t="shared" si="71"/>
        <v>1827.9698166666667</v>
      </c>
      <c r="AH115" s="52">
        <f t="shared" si="71"/>
        <v>1827.9698166666667</v>
      </c>
      <c r="AI115" s="52">
        <f t="shared" si="71"/>
        <v>1827.9698166666667</v>
      </c>
      <c r="AJ115" s="52">
        <f t="shared" si="71"/>
        <v>1827.9698166666667</v>
      </c>
      <c r="AK115" s="52">
        <f t="shared" si="71"/>
        <v>0</v>
      </c>
      <c r="AL115" s="52">
        <f t="shared" si="71"/>
        <v>0</v>
      </c>
      <c r="AM115" s="52">
        <f t="shared" si="71"/>
        <v>0</v>
      </c>
    </row>
    <row r="116" spans="1:39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50" t="s">
        <v>107</v>
      </c>
      <c r="L116" s="51"/>
      <c r="M116" s="65">
        <f>IFERROR(M115/M112,0)</f>
        <v>0.20397373663596208</v>
      </c>
      <c r="N116" s="65">
        <f t="shared" ref="N116:AM116" si="72">IFERROR(N115/N112,0)</f>
        <v>0.20397373663596208</v>
      </c>
      <c r="O116" s="65">
        <f t="shared" si="72"/>
        <v>0.20397373663596208</v>
      </c>
      <c r="P116" s="65">
        <f t="shared" si="72"/>
        <v>0.20397373663596208</v>
      </c>
      <c r="Q116" s="65">
        <f t="shared" si="72"/>
        <v>0.20397373663596208</v>
      </c>
      <c r="R116" s="65">
        <f t="shared" si="72"/>
        <v>0.20397373663596208</v>
      </c>
      <c r="S116" s="65">
        <f t="shared" si="72"/>
        <v>0.20397373663596208</v>
      </c>
      <c r="T116" s="65">
        <f t="shared" si="72"/>
        <v>0.20397373663596208</v>
      </c>
      <c r="U116" s="65">
        <f t="shared" si="72"/>
        <v>0.20397373663596208</v>
      </c>
      <c r="V116" s="65">
        <f t="shared" si="72"/>
        <v>0.20397373663596208</v>
      </c>
      <c r="W116" s="65">
        <f t="shared" si="72"/>
        <v>0.20397373663596208</v>
      </c>
      <c r="X116" s="65">
        <f t="shared" si="72"/>
        <v>0.20397373663596208</v>
      </c>
      <c r="Y116" s="65">
        <f t="shared" si="72"/>
        <v>0.20397373663596208</v>
      </c>
      <c r="Z116" s="65">
        <f t="shared" si="72"/>
        <v>0.20397373663596208</v>
      </c>
      <c r="AA116" s="65">
        <f t="shared" si="72"/>
        <v>0.20797422658611112</v>
      </c>
      <c r="AB116" s="65">
        <f t="shared" si="72"/>
        <v>0.22155186839504756</v>
      </c>
      <c r="AC116" s="65">
        <f t="shared" si="72"/>
        <v>0.22155186839504756</v>
      </c>
      <c r="AD116" s="65">
        <f t="shared" si="72"/>
        <v>0.22155186839504756</v>
      </c>
      <c r="AE116" s="65">
        <f t="shared" si="72"/>
        <v>0.22155186839504756</v>
      </c>
      <c r="AF116" s="65">
        <f t="shared" si="72"/>
        <v>0.22155186839504756</v>
      </c>
      <c r="AG116" s="65">
        <f t="shared" si="72"/>
        <v>0.22155186839504756</v>
      </c>
      <c r="AH116" s="65">
        <f t="shared" si="72"/>
        <v>0.22155186839504756</v>
      </c>
      <c r="AI116" s="65">
        <f t="shared" si="72"/>
        <v>0.22155186839504756</v>
      </c>
      <c r="AJ116" s="65">
        <f t="shared" si="72"/>
        <v>0.22155186839504756</v>
      </c>
      <c r="AK116" s="65">
        <f t="shared" si="72"/>
        <v>0</v>
      </c>
      <c r="AL116" s="65">
        <f t="shared" si="72"/>
        <v>0</v>
      </c>
      <c r="AM116" s="111">
        <f t="shared" si="72"/>
        <v>0</v>
      </c>
    </row>
    <row r="117" spans="1:39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50"/>
      <c r="L117" s="51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3"/>
    </row>
    <row r="118" spans="1:39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50" t="s">
        <v>164</v>
      </c>
      <c r="L118" s="51"/>
      <c r="M118" s="52">
        <f t="shared" ref="M118:AM118" si="73">SUMIFS(M$25:M$131,$F$25:$F$131,"+",$E$25:$E$131,"+",$D$25:$D$131,"+")-SUMIFS(M$25:M$131,$F$25:$F$131,"-",$E$25:$E$131,"-",$D$25:$D$131,"-")</f>
        <v>0</v>
      </c>
      <c r="N118" s="52">
        <f t="shared" si="73"/>
        <v>0</v>
      </c>
      <c r="O118" s="52">
        <f t="shared" si="73"/>
        <v>0</v>
      </c>
      <c r="P118" s="52">
        <f t="shared" si="73"/>
        <v>0</v>
      </c>
      <c r="Q118" s="52">
        <f t="shared" si="73"/>
        <v>0</v>
      </c>
      <c r="R118" s="52">
        <f t="shared" si="73"/>
        <v>0</v>
      </c>
      <c r="S118" s="52">
        <f t="shared" si="73"/>
        <v>0</v>
      </c>
      <c r="T118" s="52">
        <f t="shared" si="73"/>
        <v>0</v>
      </c>
      <c r="U118" s="52">
        <f t="shared" si="73"/>
        <v>0</v>
      </c>
      <c r="V118" s="52">
        <f t="shared" si="73"/>
        <v>0</v>
      </c>
      <c r="W118" s="52">
        <f t="shared" si="73"/>
        <v>0</v>
      </c>
      <c r="X118" s="52">
        <f t="shared" si="73"/>
        <v>0</v>
      </c>
      <c r="Y118" s="52">
        <f t="shared" si="73"/>
        <v>0</v>
      </c>
      <c r="Z118" s="52">
        <f t="shared" si="73"/>
        <v>0</v>
      </c>
      <c r="AA118" s="52">
        <f t="shared" si="73"/>
        <v>0</v>
      </c>
      <c r="AB118" s="52">
        <f t="shared" si="73"/>
        <v>0</v>
      </c>
      <c r="AC118" s="52">
        <f t="shared" si="73"/>
        <v>0</v>
      </c>
      <c r="AD118" s="52">
        <f t="shared" si="73"/>
        <v>0</v>
      </c>
      <c r="AE118" s="52">
        <f t="shared" si="73"/>
        <v>0</v>
      </c>
      <c r="AF118" s="52">
        <f t="shared" si="73"/>
        <v>0</v>
      </c>
      <c r="AG118" s="52">
        <f t="shared" si="73"/>
        <v>0</v>
      </c>
      <c r="AH118" s="52">
        <f t="shared" si="73"/>
        <v>0</v>
      </c>
      <c r="AI118" s="52">
        <f t="shared" si="73"/>
        <v>0</v>
      </c>
      <c r="AJ118" s="52">
        <f t="shared" si="73"/>
        <v>0</v>
      </c>
      <c r="AK118" s="52">
        <f t="shared" si="73"/>
        <v>0</v>
      </c>
      <c r="AL118" s="52">
        <f t="shared" si="73"/>
        <v>0</v>
      </c>
      <c r="AM118" s="53">
        <f t="shared" si="73"/>
        <v>0</v>
      </c>
    </row>
    <row r="119" spans="1:39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50"/>
      <c r="L119" s="51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3"/>
    </row>
    <row r="120" spans="1:39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50" t="s">
        <v>110</v>
      </c>
      <c r="L120" s="51"/>
      <c r="M120" s="52">
        <f t="shared" ref="M120:AM120" si="74">SUMIFS(M$25:M$131,$F$25:$F$131,"+",$E$25:$E$131,"+")-SUMIFS(M$25:M$131,$F$25:$F$131,"-",$E$25:$E$131,"-")</f>
        <v>0</v>
      </c>
      <c r="N120" s="52">
        <f t="shared" si="74"/>
        <v>0</v>
      </c>
      <c r="O120" s="52">
        <f t="shared" si="74"/>
        <v>0</v>
      </c>
      <c r="P120" s="52">
        <f t="shared" si="74"/>
        <v>0</v>
      </c>
      <c r="Q120" s="52">
        <f t="shared" si="74"/>
        <v>0</v>
      </c>
      <c r="R120" s="52">
        <f t="shared" si="74"/>
        <v>0</v>
      </c>
      <c r="S120" s="52">
        <f t="shared" si="74"/>
        <v>0</v>
      </c>
      <c r="T120" s="52">
        <f t="shared" si="74"/>
        <v>0</v>
      </c>
      <c r="U120" s="52">
        <f t="shared" si="74"/>
        <v>0</v>
      </c>
      <c r="V120" s="52">
        <f t="shared" si="74"/>
        <v>0</v>
      </c>
      <c r="W120" s="52">
        <f t="shared" si="74"/>
        <v>0</v>
      </c>
      <c r="X120" s="52">
        <f t="shared" si="74"/>
        <v>0</v>
      </c>
      <c r="Y120" s="52">
        <f t="shared" si="74"/>
        <v>0</v>
      </c>
      <c r="Z120" s="52">
        <f t="shared" si="74"/>
        <v>0</v>
      </c>
      <c r="AA120" s="52">
        <f t="shared" si="74"/>
        <v>0</v>
      </c>
      <c r="AB120" s="52">
        <f t="shared" si="74"/>
        <v>0</v>
      </c>
      <c r="AC120" s="52">
        <f t="shared" si="74"/>
        <v>0</v>
      </c>
      <c r="AD120" s="52">
        <f t="shared" si="74"/>
        <v>0</v>
      </c>
      <c r="AE120" s="52">
        <f t="shared" si="74"/>
        <v>0</v>
      </c>
      <c r="AF120" s="52">
        <f t="shared" si="74"/>
        <v>0</v>
      </c>
      <c r="AG120" s="52">
        <f t="shared" si="74"/>
        <v>0</v>
      </c>
      <c r="AH120" s="52">
        <f t="shared" si="74"/>
        <v>0</v>
      </c>
      <c r="AI120" s="52">
        <f t="shared" si="74"/>
        <v>0</v>
      </c>
      <c r="AJ120" s="52">
        <f t="shared" si="74"/>
        <v>0</v>
      </c>
      <c r="AK120" s="52">
        <f t="shared" si="74"/>
        <v>0</v>
      </c>
      <c r="AL120" s="52">
        <f t="shared" si="74"/>
        <v>0</v>
      </c>
      <c r="AM120" s="53">
        <f t="shared" si="74"/>
        <v>0</v>
      </c>
    </row>
    <row r="121" spans="1:39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50" t="s">
        <v>106</v>
      </c>
      <c r="L121" s="51"/>
      <c r="M121" s="52">
        <f>M120*'Tax Laws'!$C$13</f>
        <v>0</v>
      </c>
      <c r="N121" s="52">
        <f>N120*'Tax Laws'!$C$13</f>
        <v>0</v>
      </c>
      <c r="O121" s="52">
        <f>O120*'Tax Laws'!$C$13</f>
        <v>0</v>
      </c>
      <c r="P121" s="52">
        <f>P120*'Tax Laws'!$C$13</f>
        <v>0</v>
      </c>
      <c r="Q121" s="52">
        <f>Q120*'Tax Laws'!$C$13</f>
        <v>0</v>
      </c>
      <c r="R121" s="52">
        <f>R120*'Tax Laws'!$C$13</f>
        <v>0</v>
      </c>
      <c r="S121" s="52">
        <f>S120*'Tax Laws'!$C$13</f>
        <v>0</v>
      </c>
      <c r="T121" s="52">
        <f>T120*'Tax Laws'!$C$13</f>
        <v>0</v>
      </c>
      <c r="U121" s="52">
        <f>U120*'Tax Laws'!$C$13</f>
        <v>0</v>
      </c>
      <c r="V121" s="52">
        <f>V120*'Tax Laws'!$C$13</f>
        <v>0</v>
      </c>
      <c r="W121" s="52">
        <f>W120*'Tax Laws'!$C$13</f>
        <v>0</v>
      </c>
      <c r="X121" s="52">
        <f>X120*'Tax Laws'!$C$13</f>
        <v>0</v>
      </c>
      <c r="Y121" s="52">
        <f>Y120*'Tax Laws'!$C$13</f>
        <v>0</v>
      </c>
      <c r="Z121" s="52">
        <f>Z120*'Tax Laws'!$C$13</f>
        <v>0</v>
      </c>
      <c r="AA121" s="52">
        <f>AA120*'Tax Laws'!$C$13</f>
        <v>0</v>
      </c>
      <c r="AB121" s="52">
        <f>AB120*'Tax Laws'!$C$13</f>
        <v>0</v>
      </c>
      <c r="AC121" s="52">
        <f>AC120*'Tax Laws'!$C$13</f>
        <v>0</v>
      </c>
      <c r="AD121" s="52">
        <f>AD120*'Tax Laws'!$C$13</f>
        <v>0</v>
      </c>
      <c r="AE121" s="52">
        <f>AE120*'Tax Laws'!$C$13</f>
        <v>0</v>
      </c>
      <c r="AF121" s="52">
        <f>AF120*'Tax Laws'!$C$13</f>
        <v>0</v>
      </c>
      <c r="AG121" s="52">
        <f>AG120*'Tax Laws'!$C$13</f>
        <v>0</v>
      </c>
      <c r="AH121" s="52">
        <f>AH120*'Tax Laws'!$C$13</f>
        <v>0</v>
      </c>
      <c r="AI121" s="52">
        <f>AI120*'Tax Laws'!$C$13</f>
        <v>0</v>
      </c>
      <c r="AJ121" s="52">
        <f>AJ120*'Tax Laws'!$C$13</f>
        <v>0</v>
      </c>
      <c r="AK121" s="52">
        <f>AK120*'Tax Laws'!$C$13</f>
        <v>0</v>
      </c>
      <c r="AL121" s="52">
        <f>AL120*'Tax Laws'!$C$13</f>
        <v>0</v>
      </c>
      <c r="AM121" s="53">
        <f>AM120*'Tax Laws'!$C$13</f>
        <v>0</v>
      </c>
    </row>
    <row r="122" spans="1:39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50"/>
      <c r="L122" s="51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3"/>
    </row>
    <row r="123" spans="1:39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50" t="s">
        <v>113</v>
      </c>
      <c r="L123" s="51"/>
      <c r="M123" s="52">
        <f>M120+M112</f>
        <v>7000.7533333333349</v>
      </c>
      <c r="N123" s="52">
        <f t="shared" ref="N123:AM123" si="75">N120+N112</f>
        <v>7000.7533333333349</v>
      </c>
      <c r="O123" s="52">
        <f t="shared" si="75"/>
        <v>7000.7533333333349</v>
      </c>
      <c r="P123" s="52">
        <f t="shared" si="75"/>
        <v>7000.7533333333349</v>
      </c>
      <c r="Q123" s="52">
        <f t="shared" si="75"/>
        <v>7000.7533333333349</v>
      </c>
      <c r="R123" s="52">
        <f t="shared" si="75"/>
        <v>7000.7533333333349</v>
      </c>
      <c r="S123" s="52">
        <f t="shared" si="75"/>
        <v>7000.7533333333349</v>
      </c>
      <c r="T123" s="52">
        <f t="shared" si="75"/>
        <v>7000.7533333333349</v>
      </c>
      <c r="U123" s="52">
        <f t="shared" si="75"/>
        <v>7000.7533333333349</v>
      </c>
      <c r="V123" s="52">
        <f t="shared" si="75"/>
        <v>7000.7533333333349</v>
      </c>
      <c r="W123" s="52">
        <f t="shared" si="75"/>
        <v>7000.7533333333349</v>
      </c>
      <c r="X123" s="52">
        <f t="shared" si="75"/>
        <v>7000.7533333333349</v>
      </c>
      <c r="Y123" s="52">
        <f t="shared" si="75"/>
        <v>7000.7533333333349</v>
      </c>
      <c r="Z123" s="52">
        <f t="shared" si="75"/>
        <v>7000.7533333333349</v>
      </c>
      <c r="AA123" s="52">
        <f t="shared" si="75"/>
        <v>7250.7533333333349</v>
      </c>
      <c r="AB123" s="52">
        <f t="shared" si="75"/>
        <v>8250.753333333334</v>
      </c>
      <c r="AC123" s="52">
        <f t="shared" si="75"/>
        <v>8250.753333333334</v>
      </c>
      <c r="AD123" s="52">
        <f t="shared" si="75"/>
        <v>8250.753333333334</v>
      </c>
      <c r="AE123" s="52">
        <f t="shared" si="75"/>
        <v>8250.753333333334</v>
      </c>
      <c r="AF123" s="52">
        <f t="shared" si="75"/>
        <v>8250.753333333334</v>
      </c>
      <c r="AG123" s="52">
        <f t="shared" si="75"/>
        <v>8250.753333333334</v>
      </c>
      <c r="AH123" s="52">
        <f t="shared" si="75"/>
        <v>8250.753333333334</v>
      </c>
      <c r="AI123" s="52">
        <f t="shared" si="75"/>
        <v>8250.753333333334</v>
      </c>
      <c r="AJ123" s="52">
        <f t="shared" si="75"/>
        <v>8250.753333333334</v>
      </c>
      <c r="AK123" s="52">
        <f t="shared" si="75"/>
        <v>0</v>
      </c>
      <c r="AL123" s="52">
        <f t="shared" si="75"/>
        <v>0</v>
      </c>
      <c r="AM123" s="53">
        <f t="shared" si="75"/>
        <v>0</v>
      </c>
    </row>
    <row r="124" spans="1:39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50" t="s">
        <v>111</v>
      </c>
      <c r="L124" s="51"/>
      <c r="M124" s="52">
        <f t="shared" ref="M124:AM124" si="76">M121+M115</f>
        <v>1427.9698166666674</v>
      </c>
      <c r="N124" s="52">
        <f t="shared" si="76"/>
        <v>1427.9698166666674</v>
      </c>
      <c r="O124" s="52">
        <f t="shared" si="76"/>
        <v>1427.9698166666674</v>
      </c>
      <c r="P124" s="52">
        <f t="shared" si="76"/>
        <v>1427.9698166666674</v>
      </c>
      <c r="Q124" s="52">
        <f t="shared" si="76"/>
        <v>1427.9698166666674</v>
      </c>
      <c r="R124" s="52">
        <f t="shared" si="76"/>
        <v>1427.9698166666674</v>
      </c>
      <c r="S124" s="52">
        <f t="shared" si="76"/>
        <v>1427.9698166666674</v>
      </c>
      <c r="T124" s="52">
        <f t="shared" si="76"/>
        <v>1427.9698166666674</v>
      </c>
      <c r="U124" s="52">
        <f t="shared" si="76"/>
        <v>1427.9698166666674</v>
      </c>
      <c r="V124" s="52">
        <f t="shared" si="76"/>
        <v>1427.9698166666674</v>
      </c>
      <c r="W124" s="52">
        <f t="shared" si="76"/>
        <v>1427.9698166666674</v>
      </c>
      <c r="X124" s="52">
        <f t="shared" si="76"/>
        <v>1427.9698166666674</v>
      </c>
      <c r="Y124" s="52">
        <f t="shared" si="76"/>
        <v>1427.9698166666674</v>
      </c>
      <c r="Z124" s="52">
        <f t="shared" si="76"/>
        <v>1427.9698166666674</v>
      </c>
      <c r="AA124" s="52">
        <f t="shared" si="76"/>
        <v>1507.9698166666674</v>
      </c>
      <c r="AB124" s="52">
        <f t="shared" si="76"/>
        <v>1827.9698166666667</v>
      </c>
      <c r="AC124" s="52">
        <f t="shared" si="76"/>
        <v>1827.9698166666667</v>
      </c>
      <c r="AD124" s="52">
        <f t="shared" si="76"/>
        <v>1827.9698166666667</v>
      </c>
      <c r="AE124" s="52">
        <f t="shared" si="76"/>
        <v>1827.9698166666667</v>
      </c>
      <c r="AF124" s="52">
        <f t="shared" si="76"/>
        <v>1827.9698166666667</v>
      </c>
      <c r="AG124" s="52">
        <f t="shared" si="76"/>
        <v>1827.9698166666667</v>
      </c>
      <c r="AH124" s="52">
        <f t="shared" si="76"/>
        <v>1827.9698166666667</v>
      </c>
      <c r="AI124" s="52">
        <f t="shared" si="76"/>
        <v>1827.9698166666667</v>
      </c>
      <c r="AJ124" s="52">
        <f t="shared" si="76"/>
        <v>1827.9698166666667</v>
      </c>
      <c r="AK124" s="52">
        <f t="shared" si="76"/>
        <v>0</v>
      </c>
      <c r="AL124" s="52">
        <f t="shared" si="76"/>
        <v>0</v>
      </c>
      <c r="AM124" s="53">
        <f t="shared" si="76"/>
        <v>0</v>
      </c>
    </row>
    <row r="125" spans="1:39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50" t="s">
        <v>154</v>
      </c>
      <c r="L125" s="51"/>
      <c r="M125" s="52">
        <f>IF(M$5&lt;&gt;"",Summary!$C$32,0)</f>
        <v>0</v>
      </c>
      <c r="N125" s="52">
        <f>IF(N$5&lt;&gt;"",Summary!$C$32,0)</f>
        <v>0</v>
      </c>
      <c r="O125" s="52">
        <f>IF(O$5&lt;&gt;"",Summary!$C$32,0)</f>
        <v>0</v>
      </c>
      <c r="P125" s="52">
        <f>IF(P$5&lt;&gt;"",Summary!$C$32,0)</f>
        <v>0</v>
      </c>
      <c r="Q125" s="52">
        <f>IF(Q$5&lt;&gt;"",Summary!$C$32,0)</f>
        <v>0</v>
      </c>
      <c r="R125" s="52">
        <f>IF(R$5&lt;&gt;"",Summary!$C$32,0)</f>
        <v>0</v>
      </c>
      <c r="S125" s="52">
        <f>IF(S$5&lt;&gt;"",Summary!$C$32,0)</f>
        <v>0</v>
      </c>
      <c r="T125" s="52">
        <f>IF(T$5&lt;&gt;"",Summary!$C$32,0)</f>
        <v>0</v>
      </c>
      <c r="U125" s="52">
        <f>IF(U$5&lt;&gt;"",Summary!$C$32,0)</f>
        <v>0</v>
      </c>
      <c r="V125" s="52">
        <f>IF(V$5&lt;&gt;"",Summary!$C$32,0)</f>
        <v>0</v>
      </c>
      <c r="W125" s="52">
        <f>IF(W$5&lt;&gt;"",Summary!$C$32,0)</f>
        <v>0</v>
      </c>
      <c r="X125" s="52">
        <f>IF(X$5&lt;&gt;"",Summary!$C$32,0)</f>
        <v>0</v>
      </c>
      <c r="Y125" s="52">
        <f>IF(Y$5&lt;&gt;"",Summary!$C$32,0)</f>
        <v>0</v>
      </c>
      <c r="Z125" s="52">
        <f>IF(Z$5&lt;&gt;"",Summary!$C$32,0)</f>
        <v>0</v>
      </c>
      <c r="AA125" s="52">
        <f>IF(AA$5&lt;&gt;"",Summary!$C$32,0)</f>
        <v>0</v>
      </c>
      <c r="AB125" s="52">
        <f>IF(AB$5&lt;&gt;"",Summary!$C$32,0)</f>
        <v>0</v>
      </c>
      <c r="AC125" s="52">
        <f>IF(AC$5&lt;&gt;"",Summary!$C$32,0)</f>
        <v>0</v>
      </c>
      <c r="AD125" s="52">
        <f>IF(AD$5&lt;&gt;"",Summary!$C$32,0)</f>
        <v>0</v>
      </c>
      <c r="AE125" s="52">
        <f>IF(AE$5&lt;&gt;"",Summary!$C$32,0)</f>
        <v>0</v>
      </c>
      <c r="AF125" s="52">
        <f>IF(AF$5&lt;&gt;"",Summary!$C$32,0)</f>
        <v>0</v>
      </c>
      <c r="AG125" s="52">
        <f>IF(AG$5&lt;&gt;"",Summary!$C$32,0)</f>
        <v>0</v>
      </c>
      <c r="AH125" s="52">
        <f>IF(AH$5&lt;&gt;"",Summary!$C$32,0)</f>
        <v>0</v>
      </c>
      <c r="AI125" s="52">
        <f>IF(AI$5&lt;&gt;"",Summary!$C$32,0)</f>
        <v>0</v>
      </c>
      <c r="AJ125" s="52">
        <f>IF(AJ$5&lt;&gt;"",Summary!$C$32,0)</f>
        <v>0</v>
      </c>
      <c r="AK125" s="52">
        <f>IF(AK$5&lt;&gt;"",Summary!$C$32,0)</f>
        <v>0</v>
      </c>
      <c r="AL125" s="52">
        <f>IF(AL$5&lt;&gt;"",Summary!$C$32,0)</f>
        <v>0</v>
      </c>
      <c r="AM125" s="53">
        <f>IF(AM$5&lt;&gt;"",Summary!$C$32,0)</f>
        <v>0</v>
      </c>
    </row>
    <row r="126" spans="1:39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50" t="s">
        <v>155</v>
      </c>
      <c r="L126" s="51"/>
      <c r="M126" s="52">
        <f t="shared" ref="M126:AM126" si="77">M121+M115+M125</f>
        <v>1427.9698166666674</v>
      </c>
      <c r="N126" s="52">
        <f t="shared" si="77"/>
        <v>1427.9698166666674</v>
      </c>
      <c r="O126" s="52">
        <f t="shared" si="77"/>
        <v>1427.9698166666674</v>
      </c>
      <c r="P126" s="52">
        <f t="shared" si="77"/>
        <v>1427.9698166666674</v>
      </c>
      <c r="Q126" s="52">
        <f t="shared" si="77"/>
        <v>1427.9698166666674</v>
      </c>
      <c r="R126" s="52">
        <f t="shared" si="77"/>
        <v>1427.9698166666674</v>
      </c>
      <c r="S126" s="52">
        <f t="shared" si="77"/>
        <v>1427.9698166666674</v>
      </c>
      <c r="T126" s="52">
        <f t="shared" si="77"/>
        <v>1427.9698166666674</v>
      </c>
      <c r="U126" s="52">
        <f t="shared" si="77"/>
        <v>1427.9698166666674</v>
      </c>
      <c r="V126" s="52">
        <f t="shared" si="77"/>
        <v>1427.9698166666674</v>
      </c>
      <c r="W126" s="52">
        <f t="shared" si="77"/>
        <v>1427.9698166666674</v>
      </c>
      <c r="X126" s="52">
        <f t="shared" si="77"/>
        <v>1427.9698166666674</v>
      </c>
      <c r="Y126" s="52">
        <f t="shared" si="77"/>
        <v>1427.9698166666674</v>
      </c>
      <c r="Z126" s="52">
        <f t="shared" si="77"/>
        <v>1427.9698166666674</v>
      </c>
      <c r="AA126" s="52">
        <f t="shared" si="77"/>
        <v>1507.9698166666674</v>
      </c>
      <c r="AB126" s="52">
        <f t="shared" si="77"/>
        <v>1827.9698166666667</v>
      </c>
      <c r="AC126" s="52">
        <f t="shared" si="77"/>
        <v>1827.9698166666667</v>
      </c>
      <c r="AD126" s="52">
        <f t="shared" si="77"/>
        <v>1827.9698166666667</v>
      </c>
      <c r="AE126" s="52">
        <f t="shared" si="77"/>
        <v>1827.9698166666667</v>
      </c>
      <c r="AF126" s="52">
        <f t="shared" si="77"/>
        <v>1827.9698166666667</v>
      </c>
      <c r="AG126" s="52">
        <f t="shared" si="77"/>
        <v>1827.9698166666667</v>
      </c>
      <c r="AH126" s="52">
        <f t="shared" si="77"/>
        <v>1827.9698166666667</v>
      </c>
      <c r="AI126" s="52">
        <f t="shared" si="77"/>
        <v>1827.9698166666667</v>
      </c>
      <c r="AJ126" s="52">
        <f t="shared" si="77"/>
        <v>1827.9698166666667</v>
      </c>
      <c r="AK126" s="52">
        <f t="shared" si="77"/>
        <v>0</v>
      </c>
      <c r="AL126" s="52">
        <f t="shared" si="77"/>
        <v>0</v>
      </c>
      <c r="AM126" s="53">
        <f t="shared" si="77"/>
        <v>0</v>
      </c>
    </row>
    <row r="127" spans="1:39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50" t="s">
        <v>112</v>
      </c>
      <c r="L127" s="51"/>
      <c r="M127" s="65">
        <f t="shared" ref="M127:AM127" si="78">IFERROR(M126/(M110+M120),0)</f>
        <v>0.20397373663596208</v>
      </c>
      <c r="N127" s="65">
        <f t="shared" si="78"/>
        <v>0.20397373663596208</v>
      </c>
      <c r="O127" s="65">
        <f t="shared" si="78"/>
        <v>0.20397373663596208</v>
      </c>
      <c r="P127" s="65">
        <f t="shared" si="78"/>
        <v>0.20397373663596208</v>
      </c>
      <c r="Q127" s="65">
        <f t="shared" si="78"/>
        <v>0.20397373663596208</v>
      </c>
      <c r="R127" s="65">
        <f t="shared" si="78"/>
        <v>0.20397373663596208</v>
      </c>
      <c r="S127" s="65">
        <f t="shared" si="78"/>
        <v>0.20397373663596208</v>
      </c>
      <c r="T127" s="65">
        <f t="shared" si="78"/>
        <v>0.20397373663596208</v>
      </c>
      <c r="U127" s="65">
        <f t="shared" si="78"/>
        <v>0.20397373663596208</v>
      </c>
      <c r="V127" s="65">
        <f t="shared" si="78"/>
        <v>0.20397373663596208</v>
      </c>
      <c r="W127" s="65">
        <f t="shared" si="78"/>
        <v>0.20397373663596208</v>
      </c>
      <c r="X127" s="65">
        <f t="shared" si="78"/>
        <v>0.20397373663596208</v>
      </c>
      <c r="Y127" s="65">
        <f t="shared" si="78"/>
        <v>0.20397373663596208</v>
      </c>
      <c r="Z127" s="65">
        <f t="shared" si="78"/>
        <v>0.20397373663596208</v>
      </c>
      <c r="AA127" s="65">
        <f t="shared" si="78"/>
        <v>0.20797422658611112</v>
      </c>
      <c r="AB127" s="65">
        <f t="shared" si="78"/>
        <v>0.22155186839504756</v>
      </c>
      <c r="AC127" s="65">
        <f t="shared" si="78"/>
        <v>0.22155186839504756</v>
      </c>
      <c r="AD127" s="65">
        <f t="shared" si="78"/>
        <v>0.22155186839504756</v>
      </c>
      <c r="AE127" s="65">
        <f t="shared" si="78"/>
        <v>0.22155186839504756</v>
      </c>
      <c r="AF127" s="65">
        <f t="shared" si="78"/>
        <v>0.22155186839504756</v>
      </c>
      <c r="AG127" s="65">
        <f t="shared" si="78"/>
        <v>0.22155186839504756</v>
      </c>
      <c r="AH127" s="65">
        <f t="shared" si="78"/>
        <v>0.22155186839504756</v>
      </c>
      <c r="AI127" s="65">
        <f t="shared" si="78"/>
        <v>0.22155186839504756</v>
      </c>
      <c r="AJ127" s="65">
        <f t="shared" si="78"/>
        <v>0.22155186839504756</v>
      </c>
      <c r="AK127" s="65">
        <f t="shared" si="78"/>
        <v>0</v>
      </c>
      <c r="AL127" s="65">
        <f t="shared" si="78"/>
        <v>0</v>
      </c>
      <c r="AM127" s="111">
        <f t="shared" si="78"/>
        <v>0</v>
      </c>
    </row>
    <row r="128" spans="1:39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50"/>
      <c r="L128" s="51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3"/>
    </row>
    <row r="129" spans="1:39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50" t="s">
        <v>165</v>
      </c>
      <c r="L129" s="51"/>
      <c r="M129" s="52">
        <f>M123</f>
        <v>7000.7533333333349</v>
      </c>
      <c r="N129" s="52">
        <f>M129+N123</f>
        <v>14001.50666666667</v>
      </c>
      <c r="O129" s="52">
        <f t="shared" ref="O129:AM129" si="79">N129+O123</f>
        <v>21002.260000000006</v>
      </c>
      <c r="P129" s="52">
        <f t="shared" si="79"/>
        <v>28003.01333333334</v>
      </c>
      <c r="Q129" s="52">
        <f t="shared" si="79"/>
        <v>35003.766666666677</v>
      </c>
      <c r="R129" s="52">
        <f t="shared" si="79"/>
        <v>42004.520000000011</v>
      </c>
      <c r="S129" s="52">
        <f t="shared" si="79"/>
        <v>49005.273333333345</v>
      </c>
      <c r="T129" s="52">
        <f t="shared" si="79"/>
        <v>56006.026666666679</v>
      </c>
      <c r="U129" s="52">
        <f t="shared" si="79"/>
        <v>63006.780000000013</v>
      </c>
      <c r="V129" s="52">
        <f t="shared" si="79"/>
        <v>70007.533333333355</v>
      </c>
      <c r="W129" s="52">
        <f t="shared" si="79"/>
        <v>77008.286666666696</v>
      </c>
      <c r="X129" s="52">
        <f t="shared" si="79"/>
        <v>84009.040000000037</v>
      </c>
      <c r="Y129" s="52">
        <f t="shared" si="79"/>
        <v>91009.793333333379</v>
      </c>
      <c r="Z129" s="52">
        <f t="shared" si="79"/>
        <v>98010.54666666672</v>
      </c>
      <c r="AA129" s="52">
        <f t="shared" si="79"/>
        <v>105261.30000000006</v>
      </c>
      <c r="AB129" s="52">
        <f t="shared" si="79"/>
        <v>113512.0533333334</v>
      </c>
      <c r="AC129" s="52">
        <f t="shared" si="79"/>
        <v>121762.80666666673</v>
      </c>
      <c r="AD129" s="52">
        <f t="shared" si="79"/>
        <v>130013.56000000006</v>
      </c>
      <c r="AE129" s="52">
        <f t="shared" si="79"/>
        <v>138264.31333333338</v>
      </c>
      <c r="AF129" s="52">
        <f t="shared" si="79"/>
        <v>146515.06666666671</v>
      </c>
      <c r="AG129" s="52">
        <f t="shared" si="79"/>
        <v>154765.82000000004</v>
      </c>
      <c r="AH129" s="52">
        <f t="shared" si="79"/>
        <v>163016.57333333336</v>
      </c>
      <c r="AI129" s="52">
        <f t="shared" si="79"/>
        <v>171267.32666666669</v>
      </c>
      <c r="AJ129" s="52">
        <f t="shared" si="79"/>
        <v>179518.08000000002</v>
      </c>
      <c r="AK129" s="52">
        <f t="shared" si="79"/>
        <v>179518.08000000002</v>
      </c>
      <c r="AL129" s="52">
        <f t="shared" si="79"/>
        <v>179518.08000000002</v>
      </c>
      <c r="AM129" s="53">
        <f t="shared" si="79"/>
        <v>179518.08000000002</v>
      </c>
    </row>
    <row r="130" spans="1:39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50" t="s">
        <v>220</v>
      </c>
      <c r="L130" s="51"/>
      <c r="M130" s="52">
        <f>M126</f>
        <v>1427.9698166666674</v>
      </c>
      <c r="N130" s="52">
        <f>M130+N126</f>
        <v>2855.9396333333348</v>
      </c>
      <c r="O130" s="52">
        <f t="shared" ref="O130:AM130" si="80">N130+O126</f>
        <v>4283.9094500000019</v>
      </c>
      <c r="P130" s="52">
        <f t="shared" si="80"/>
        <v>5711.8792666666695</v>
      </c>
      <c r="Q130" s="52">
        <f t="shared" si="80"/>
        <v>7139.8490833333371</v>
      </c>
      <c r="R130" s="52">
        <f t="shared" si="80"/>
        <v>8567.8189000000039</v>
      </c>
      <c r="S130" s="52">
        <f t="shared" si="80"/>
        <v>9995.7887166666715</v>
      </c>
      <c r="T130" s="52">
        <f t="shared" si="80"/>
        <v>11423.758533333339</v>
      </c>
      <c r="U130" s="52">
        <f t="shared" si="80"/>
        <v>12851.728350000007</v>
      </c>
      <c r="V130" s="52">
        <f t="shared" si="80"/>
        <v>14279.698166666674</v>
      </c>
      <c r="W130" s="52">
        <f t="shared" si="80"/>
        <v>15707.667983333342</v>
      </c>
      <c r="X130" s="52">
        <f t="shared" si="80"/>
        <v>17135.637800000008</v>
      </c>
      <c r="Y130" s="52">
        <f t="shared" si="80"/>
        <v>18563.607616666675</v>
      </c>
      <c r="Z130" s="52">
        <f t="shared" si="80"/>
        <v>19991.577433333343</v>
      </c>
      <c r="AA130" s="52">
        <f t="shared" si="80"/>
        <v>21499.547250000011</v>
      </c>
      <c r="AB130" s="52">
        <f t="shared" si="80"/>
        <v>23327.517066666678</v>
      </c>
      <c r="AC130" s="52">
        <f t="shared" si="80"/>
        <v>25155.486883333346</v>
      </c>
      <c r="AD130" s="52">
        <f t="shared" si="80"/>
        <v>26983.456700000013</v>
      </c>
      <c r="AE130" s="52">
        <f t="shared" si="80"/>
        <v>28811.426516666681</v>
      </c>
      <c r="AF130" s="52">
        <f t="shared" si="80"/>
        <v>30639.396333333349</v>
      </c>
      <c r="AG130" s="52">
        <f t="shared" si="80"/>
        <v>32467.366150000016</v>
      </c>
      <c r="AH130" s="52">
        <f t="shared" si="80"/>
        <v>34295.33596666668</v>
      </c>
      <c r="AI130" s="52">
        <f t="shared" si="80"/>
        <v>36123.305783333344</v>
      </c>
      <c r="AJ130" s="52">
        <f t="shared" si="80"/>
        <v>37951.275600000008</v>
      </c>
      <c r="AK130" s="52">
        <f t="shared" si="80"/>
        <v>37951.275600000008</v>
      </c>
      <c r="AL130" s="52">
        <f t="shared" si="80"/>
        <v>37951.275600000008</v>
      </c>
      <c r="AM130" s="52">
        <f t="shared" si="80"/>
        <v>37951.275600000008</v>
      </c>
    </row>
    <row r="131" spans="1:39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50"/>
      <c r="L131" s="51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3"/>
    </row>
    <row r="132" spans="1:39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50" t="s">
        <v>146</v>
      </c>
      <c r="L132" s="51"/>
      <c r="M132" s="52">
        <f t="shared" ref="M132:AM132" si="81">SUMIFS(M$25:M$165,$I$25:$I$165,"+",$E$25:$E$165,"&lt;&gt;+")-SUMIFS(M$25:M$165,$I$25:$I$165,"-",$E$25:$E$165,"&lt;&gt;-")</f>
        <v>7000.7533333333349</v>
      </c>
      <c r="N132" s="52">
        <f t="shared" si="81"/>
        <v>7000.7533333333349</v>
      </c>
      <c r="O132" s="52">
        <f t="shared" si="81"/>
        <v>7000.7533333333349</v>
      </c>
      <c r="P132" s="52">
        <f t="shared" si="81"/>
        <v>7000.7533333333349</v>
      </c>
      <c r="Q132" s="52">
        <f t="shared" si="81"/>
        <v>7000.7533333333349</v>
      </c>
      <c r="R132" s="52">
        <f t="shared" si="81"/>
        <v>7000.7533333333349</v>
      </c>
      <c r="S132" s="52">
        <f t="shared" si="81"/>
        <v>7000.7533333333349</v>
      </c>
      <c r="T132" s="52">
        <f t="shared" si="81"/>
        <v>7000.7533333333349</v>
      </c>
      <c r="U132" s="52">
        <f t="shared" si="81"/>
        <v>7000.7533333333349</v>
      </c>
      <c r="V132" s="52">
        <f t="shared" si="81"/>
        <v>7000.7533333333349</v>
      </c>
      <c r="W132" s="52">
        <f t="shared" si="81"/>
        <v>7000.7533333333349</v>
      </c>
      <c r="X132" s="52">
        <f t="shared" si="81"/>
        <v>7000.7533333333349</v>
      </c>
      <c r="Y132" s="52">
        <f t="shared" si="81"/>
        <v>7000.7533333333349</v>
      </c>
      <c r="Z132" s="52">
        <f t="shared" si="81"/>
        <v>7000.7533333333349</v>
      </c>
      <c r="AA132" s="52">
        <f t="shared" si="81"/>
        <v>7250.7533333333349</v>
      </c>
      <c r="AB132" s="52">
        <f t="shared" si="81"/>
        <v>8250.753333333334</v>
      </c>
      <c r="AC132" s="52">
        <f t="shared" si="81"/>
        <v>8250.753333333334</v>
      </c>
      <c r="AD132" s="52">
        <f t="shared" si="81"/>
        <v>8250.753333333334</v>
      </c>
      <c r="AE132" s="52">
        <f t="shared" si="81"/>
        <v>8250.753333333334</v>
      </c>
      <c r="AF132" s="52">
        <f t="shared" si="81"/>
        <v>8250.753333333334</v>
      </c>
      <c r="AG132" s="52">
        <f t="shared" si="81"/>
        <v>8250.753333333334</v>
      </c>
      <c r="AH132" s="52">
        <f t="shared" si="81"/>
        <v>8250.753333333334</v>
      </c>
      <c r="AI132" s="52">
        <f t="shared" si="81"/>
        <v>8250.753333333334</v>
      </c>
      <c r="AJ132" s="52">
        <f t="shared" si="81"/>
        <v>8250.753333333334</v>
      </c>
      <c r="AK132" s="52">
        <f t="shared" si="81"/>
        <v>0</v>
      </c>
      <c r="AL132" s="52">
        <f t="shared" si="81"/>
        <v>0</v>
      </c>
      <c r="AM132" s="53">
        <f t="shared" si="81"/>
        <v>0</v>
      </c>
    </row>
    <row r="133" spans="1:39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50" t="s">
        <v>205</v>
      </c>
      <c r="L133" s="51"/>
      <c r="M133" s="52">
        <f t="shared" ref="M133:AM133" si="82">IF(M$5&lt;&gt;"",$V$211/$L$5,0)</f>
        <v>183.375</v>
      </c>
      <c r="N133" s="52">
        <f t="shared" si="82"/>
        <v>183.375</v>
      </c>
      <c r="O133" s="52">
        <f t="shared" si="82"/>
        <v>183.375</v>
      </c>
      <c r="P133" s="52">
        <f t="shared" si="82"/>
        <v>183.375</v>
      </c>
      <c r="Q133" s="52">
        <f t="shared" si="82"/>
        <v>183.375</v>
      </c>
      <c r="R133" s="52">
        <f t="shared" si="82"/>
        <v>183.375</v>
      </c>
      <c r="S133" s="52">
        <f t="shared" si="82"/>
        <v>183.375</v>
      </c>
      <c r="T133" s="52">
        <f t="shared" si="82"/>
        <v>183.375</v>
      </c>
      <c r="U133" s="52">
        <f t="shared" si="82"/>
        <v>183.375</v>
      </c>
      <c r="V133" s="52">
        <f t="shared" si="82"/>
        <v>183.375</v>
      </c>
      <c r="W133" s="52">
        <f t="shared" si="82"/>
        <v>183.375</v>
      </c>
      <c r="X133" s="52">
        <f t="shared" si="82"/>
        <v>183.375</v>
      </c>
      <c r="Y133" s="52">
        <f t="shared" si="82"/>
        <v>183.375</v>
      </c>
      <c r="Z133" s="52">
        <f t="shared" si="82"/>
        <v>183.375</v>
      </c>
      <c r="AA133" s="52">
        <f t="shared" si="82"/>
        <v>183.375</v>
      </c>
      <c r="AB133" s="52">
        <f t="shared" si="82"/>
        <v>183.375</v>
      </c>
      <c r="AC133" s="52">
        <f t="shared" si="82"/>
        <v>183.375</v>
      </c>
      <c r="AD133" s="52">
        <f t="shared" si="82"/>
        <v>183.375</v>
      </c>
      <c r="AE133" s="52">
        <f t="shared" si="82"/>
        <v>183.375</v>
      </c>
      <c r="AF133" s="52">
        <f t="shared" si="82"/>
        <v>183.375</v>
      </c>
      <c r="AG133" s="52">
        <f t="shared" si="82"/>
        <v>183.375</v>
      </c>
      <c r="AH133" s="52">
        <f t="shared" si="82"/>
        <v>183.375</v>
      </c>
      <c r="AI133" s="52">
        <f t="shared" si="82"/>
        <v>183.375</v>
      </c>
      <c r="AJ133" s="52">
        <f t="shared" si="82"/>
        <v>183.375</v>
      </c>
      <c r="AK133" s="52">
        <f t="shared" si="82"/>
        <v>0</v>
      </c>
      <c r="AL133" s="52">
        <f t="shared" si="82"/>
        <v>0</v>
      </c>
      <c r="AM133" s="52">
        <f t="shared" si="82"/>
        <v>0</v>
      </c>
    </row>
    <row r="134" spans="1:39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50" t="s">
        <v>206</v>
      </c>
      <c r="L134" s="51"/>
      <c r="M134" s="52">
        <f>M132-M133</f>
        <v>6817.3783333333349</v>
      </c>
      <c r="N134" s="52">
        <f t="shared" ref="N134:AM134" si="83">N132-N133</f>
        <v>6817.3783333333349</v>
      </c>
      <c r="O134" s="52">
        <f t="shared" si="83"/>
        <v>6817.3783333333349</v>
      </c>
      <c r="P134" s="52">
        <f t="shared" si="83"/>
        <v>6817.3783333333349</v>
      </c>
      <c r="Q134" s="52">
        <f t="shared" si="83"/>
        <v>6817.3783333333349</v>
      </c>
      <c r="R134" s="52">
        <f t="shared" si="83"/>
        <v>6817.3783333333349</v>
      </c>
      <c r="S134" s="52">
        <f t="shared" si="83"/>
        <v>6817.3783333333349</v>
      </c>
      <c r="T134" s="52">
        <f t="shared" si="83"/>
        <v>6817.3783333333349</v>
      </c>
      <c r="U134" s="52">
        <f t="shared" si="83"/>
        <v>6817.3783333333349</v>
      </c>
      <c r="V134" s="52">
        <f t="shared" si="83"/>
        <v>6817.3783333333349</v>
      </c>
      <c r="W134" s="52">
        <f t="shared" si="83"/>
        <v>6817.3783333333349</v>
      </c>
      <c r="X134" s="52">
        <f t="shared" si="83"/>
        <v>6817.3783333333349</v>
      </c>
      <c r="Y134" s="52">
        <f t="shared" si="83"/>
        <v>6817.3783333333349</v>
      </c>
      <c r="Z134" s="52">
        <f t="shared" si="83"/>
        <v>6817.3783333333349</v>
      </c>
      <c r="AA134" s="52">
        <f t="shared" si="83"/>
        <v>7067.3783333333349</v>
      </c>
      <c r="AB134" s="52">
        <f t="shared" si="83"/>
        <v>8067.378333333334</v>
      </c>
      <c r="AC134" s="52">
        <f t="shared" si="83"/>
        <v>8067.378333333334</v>
      </c>
      <c r="AD134" s="52">
        <f t="shared" si="83"/>
        <v>8067.378333333334</v>
      </c>
      <c r="AE134" s="52">
        <f t="shared" si="83"/>
        <v>8067.378333333334</v>
      </c>
      <c r="AF134" s="52">
        <f t="shared" si="83"/>
        <v>8067.378333333334</v>
      </c>
      <c r="AG134" s="52">
        <f t="shared" si="83"/>
        <v>8067.378333333334</v>
      </c>
      <c r="AH134" s="52">
        <f t="shared" si="83"/>
        <v>8067.378333333334</v>
      </c>
      <c r="AI134" s="52">
        <f t="shared" si="83"/>
        <v>8067.378333333334</v>
      </c>
      <c r="AJ134" s="52">
        <f t="shared" si="83"/>
        <v>8067.378333333334</v>
      </c>
      <c r="AK134" s="52">
        <f t="shared" si="83"/>
        <v>0</v>
      </c>
      <c r="AL134" s="52">
        <f t="shared" si="83"/>
        <v>0</v>
      </c>
      <c r="AM134" s="53">
        <f t="shared" si="83"/>
        <v>0</v>
      </c>
    </row>
    <row r="135" spans="1:39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50" t="s">
        <v>147</v>
      </c>
      <c r="L135" s="51"/>
      <c r="M135" s="52">
        <f t="shared" ref="M135:AM135" si="84">SUMIFS(M$25:M$165,$I$25:$I$165,"+",$E$25:$E$165,"+")-SUMIFS(M$25:M$165,$I$25:$I$165,"-",$E$25:$E$165,"-")</f>
        <v>0</v>
      </c>
      <c r="N135" s="52">
        <f t="shared" si="84"/>
        <v>0</v>
      </c>
      <c r="O135" s="52">
        <f t="shared" si="84"/>
        <v>0</v>
      </c>
      <c r="P135" s="52">
        <f t="shared" si="84"/>
        <v>0</v>
      </c>
      <c r="Q135" s="52">
        <f t="shared" si="84"/>
        <v>0</v>
      </c>
      <c r="R135" s="52">
        <f t="shared" si="84"/>
        <v>0</v>
      </c>
      <c r="S135" s="52">
        <f t="shared" si="84"/>
        <v>0</v>
      </c>
      <c r="T135" s="52">
        <f t="shared" si="84"/>
        <v>0</v>
      </c>
      <c r="U135" s="52">
        <f t="shared" si="84"/>
        <v>0</v>
      </c>
      <c r="V135" s="52">
        <f t="shared" si="84"/>
        <v>0</v>
      </c>
      <c r="W135" s="52">
        <f t="shared" si="84"/>
        <v>0</v>
      </c>
      <c r="X135" s="52">
        <f t="shared" si="84"/>
        <v>0</v>
      </c>
      <c r="Y135" s="52">
        <f t="shared" si="84"/>
        <v>0</v>
      </c>
      <c r="Z135" s="52">
        <f t="shared" si="84"/>
        <v>0</v>
      </c>
      <c r="AA135" s="52">
        <f t="shared" si="84"/>
        <v>0</v>
      </c>
      <c r="AB135" s="52">
        <f t="shared" si="84"/>
        <v>0</v>
      </c>
      <c r="AC135" s="52">
        <f t="shared" si="84"/>
        <v>0</v>
      </c>
      <c r="AD135" s="52">
        <f t="shared" si="84"/>
        <v>0</v>
      </c>
      <c r="AE135" s="52">
        <f t="shared" si="84"/>
        <v>0</v>
      </c>
      <c r="AF135" s="52">
        <f t="shared" si="84"/>
        <v>0</v>
      </c>
      <c r="AG135" s="52">
        <f t="shared" si="84"/>
        <v>0</v>
      </c>
      <c r="AH135" s="52">
        <f t="shared" si="84"/>
        <v>0</v>
      </c>
      <c r="AI135" s="52">
        <f t="shared" si="84"/>
        <v>0</v>
      </c>
      <c r="AJ135" s="52">
        <f t="shared" si="84"/>
        <v>0</v>
      </c>
      <c r="AK135" s="52">
        <f t="shared" si="84"/>
        <v>0</v>
      </c>
      <c r="AL135" s="52">
        <f t="shared" si="84"/>
        <v>0</v>
      </c>
      <c r="AM135" s="53">
        <f t="shared" si="84"/>
        <v>0</v>
      </c>
    </row>
    <row r="136" spans="1:39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50" t="s">
        <v>156</v>
      </c>
      <c r="L136" s="51"/>
      <c r="M136" s="52">
        <f t="shared" ref="M136:AM136" si="85">SUMIFS(M$25:M$165,$I$25:$I$165,"+",$E$25:$E$165,"+",$D$25:$D$165,"+")-SUMIFS(M$25:M$165,$I$25:$I$165,"-",$E$25:$E$165,"-",$D$25:$D$165,"-")</f>
        <v>0</v>
      </c>
      <c r="N136" s="52">
        <f t="shared" si="85"/>
        <v>0</v>
      </c>
      <c r="O136" s="52">
        <f t="shared" si="85"/>
        <v>0</v>
      </c>
      <c r="P136" s="52">
        <f t="shared" si="85"/>
        <v>0</v>
      </c>
      <c r="Q136" s="52">
        <f t="shared" si="85"/>
        <v>0</v>
      </c>
      <c r="R136" s="52">
        <f t="shared" si="85"/>
        <v>0</v>
      </c>
      <c r="S136" s="52">
        <f t="shared" si="85"/>
        <v>0</v>
      </c>
      <c r="T136" s="52">
        <f t="shared" si="85"/>
        <v>0</v>
      </c>
      <c r="U136" s="52">
        <f t="shared" si="85"/>
        <v>0</v>
      </c>
      <c r="V136" s="52">
        <f t="shared" si="85"/>
        <v>0</v>
      </c>
      <c r="W136" s="52">
        <f t="shared" si="85"/>
        <v>0</v>
      </c>
      <c r="X136" s="52">
        <f t="shared" si="85"/>
        <v>0</v>
      </c>
      <c r="Y136" s="52">
        <f t="shared" si="85"/>
        <v>0</v>
      </c>
      <c r="Z136" s="52">
        <f t="shared" si="85"/>
        <v>0</v>
      </c>
      <c r="AA136" s="52">
        <f t="shared" si="85"/>
        <v>0</v>
      </c>
      <c r="AB136" s="52">
        <f t="shared" si="85"/>
        <v>0</v>
      </c>
      <c r="AC136" s="52">
        <f t="shared" si="85"/>
        <v>0</v>
      </c>
      <c r="AD136" s="52">
        <f t="shared" si="85"/>
        <v>0</v>
      </c>
      <c r="AE136" s="52">
        <f t="shared" si="85"/>
        <v>0</v>
      </c>
      <c r="AF136" s="52">
        <f t="shared" si="85"/>
        <v>0</v>
      </c>
      <c r="AG136" s="52">
        <f t="shared" si="85"/>
        <v>0</v>
      </c>
      <c r="AH136" s="52">
        <f t="shared" si="85"/>
        <v>0</v>
      </c>
      <c r="AI136" s="52">
        <f t="shared" si="85"/>
        <v>0</v>
      </c>
      <c r="AJ136" s="52">
        <f t="shared" si="85"/>
        <v>0</v>
      </c>
      <c r="AK136" s="52">
        <f t="shared" si="85"/>
        <v>0</v>
      </c>
      <c r="AL136" s="52">
        <f t="shared" si="85"/>
        <v>0</v>
      </c>
      <c r="AM136" s="53">
        <f t="shared" si="85"/>
        <v>0</v>
      </c>
    </row>
    <row r="137" spans="1:39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50" t="s">
        <v>148</v>
      </c>
      <c r="L137" s="51"/>
      <c r="M137" s="52">
        <f>SUM(M134:M135)</f>
        <v>6817.3783333333349</v>
      </c>
      <c r="N137" s="52">
        <f t="shared" ref="N137:AM137" si="86">SUM(N134:N135)</f>
        <v>6817.3783333333349</v>
      </c>
      <c r="O137" s="52">
        <f t="shared" si="86"/>
        <v>6817.3783333333349</v>
      </c>
      <c r="P137" s="52">
        <f t="shared" si="86"/>
        <v>6817.3783333333349</v>
      </c>
      <c r="Q137" s="52">
        <f t="shared" si="86"/>
        <v>6817.3783333333349</v>
      </c>
      <c r="R137" s="52">
        <f t="shared" si="86"/>
        <v>6817.3783333333349</v>
      </c>
      <c r="S137" s="52">
        <f t="shared" si="86"/>
        <v>6817.3783333333349</v>
      </c>
      <c r="T137" s="52">
        <f t="shared" si="86"/>
        <v>6817.3783333333349</v>
      </c>
      <c r="U137" s="52">
        <f t="shared" si="86"/>
        <v>6817.3783333333349</v>
      </c>
      <c r="V137" s="52">
        <f t="shared" si="86"/>
        <v>6817.3783333333349</v>
      </c>
      <c r="W137" s="52">
        <f t="shared" si="86"/>
        <v>6817.3783333333349</v>
      </c>
      <c r="X137" s="52">
        <f t="shared" si="86"/>
        <v>6817.3783333333349</v>
      </c>
      <c r="Y137" s="52">
        <f t="shared" si="86"/>
        <v>6817.3783333333349</v>
      </c>
      <c r="Z137" s="52">
        <f t="shared" si="86"/>
        <v>6817.3783333333349</v>
      </c>
      <c r="AA137" s="52">
        <f t="shared" si="86"/>
        <v>7067.3783333333349</v>
      </c>
      <c r="AB137" s="52">
        <f t="shared" si="86"/>
        <v>8067.378333333334</v>
      </c>
      <c r="AC137" s="52">
        <f t="shared" si="86"/>
        <v>8067.378333333334</v>
      </c>
      <c r="AD137" s="52">
        <f t="shared" si="86"/>
        <v>8067.378333333334</v>
      </c>
      <c r="AE137" s="52">
        <f t="shared" si="86"/>
        <v>8067.378333333334</v>
      </c>
      <c r="AF137" s="52">
        <f t="shared" si="86"/>
        <v>8067.378333333334</v>
      </c>
      <c r="AG137" s="52">
        <f t="shared" si="86"/>
        <v>8067.378333333334</v>
      </c>
      <c r="AH137" s="52">
        <f t="shared" si="86"/>
        <v>8067.378333333334</v>
      </c>
      <c r="AI137" s="52">
        <f t="shared" si="86"/>
        <v>8067.378333333334</v>
      </c>
      <c r="AJ137" s="52">
        <f t="shared" si="86"/>
        <v>8067.378333333334</v>
      </c>
      <c r="AK137" s="52">
        <f t="shared" si="86"/>
        <v>0</v>
      </c>
      <c r="AL137" s="52">
        <f t="shared" si="86"/>
        <v>0</v>
      </c>
      <c r="AM137" s="53">
        <f t="shared" si="86"/>
        <v>0</v>
      </c>
    </row>
    <row r="138" spans="1:39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50"/>
      <c r="L138" s="51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3"/>
    </row>
    <row r="139" spans="1:39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80" t="s">
        <v>162</v>
      </c>
      <c r="L139" s="51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3"/>
    </row>
    <row r="140" spans="1:39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50" t="s">
        <v>149</v>
      </c>
      <c r="L140" s="51"/>
      <c r="M140" s="52">
        <f>IF(M132=0,0,M137)*$L$5</f>
        <v>163617.08000000005</v>
      </c>
      <c r="N140" s="52">
        <f t="shared" ref="N140:AM140" si="87">IF(N132=0,0,N137)*$L$5</f>
        <v>163617.08000000005</v>
      </c>
      <c r="O140" s="52">
        <f t="shared" si="87"/>
        <v>163617.08000000005</v>
      </c>
      <c r="P140" s="52">
        <f t="shared" si="87"/>
        <v>163617.08000000005</v>
      </c>
      <c r="Q140" s="52">
        <f t="shared" si="87"/>
        <v>163617.08000000005</v>
      </c>
      <c r="R140" s="52">
        <f t="shared" si="87"/>
        <v>163617.08000000005</v>
      </c>
      <c r="S140" s="52">
        <f t="shared" si="87"/>
        <v>163617.08000000005</v>
      </c>
      <c r="T140" s="52">
        <f t="shared" si="87"/>
        <v>163617.08000000005</v>
      </c>
      <c r="U140" s="52">
        <f t="shared" si="87"/>
        <v>163617.08000000005</v>
      </c>
      <c r="V140" s="52">
        <f t="shared" si="87"/>
        <v>163617.08000000005</v>
      </c>
      <c r="W140" s="52">
        <f t="shared" si="87"/>
        <v>163617.08000000005</v>
      </c>
      <c r="X140" s="52">
        <f t="shared" si="87"/>
        <v>163617.08000000005</v>
      </c>
      <c r="Y140" s="52">
        <f t="shared" si="87"/>
        <v>163617.08000000005</v>
      </c>
      <c r="Z140" s="52">
        <f t="shared" si="87"/>
        <v>163617.08000000005</v>
      </c>
      <c r="AA140" s="52">
        <f t="shared" si="87"/>
        <v>169617.08000000005</v>
      </c>
      <c r="AB140" s="52">
        <f t="shared" si="87"/>
        <v>193617.08000000002</v>
      </c>
      <c r="AC140" s="52">
        <f t="shared" si="87"/>
        <v>193617.08000000002</v>
      </c>
      <c r="AD140" s="52">
        <f t="shared" si="87"/>
        <v>193617.08000000002</v>
      </c>
      <c r="AE140" s="52">
        <f t="shared" si="87"/>
        <v>193617.08000000002</v>
      </c>
      <c r="AF140" s="52">
        <f t="shared" si="87"/>
        <v>193617.08000000002</v>
      </c>
      <c r="AG140" s="52">
        <f t="shared" si="87"/>
        <v>193617.08000000002</v>
      </c>
      <c r="AH140" s="52">
        <f t="shared" si="87"/>
        <v>193617.08000000002</v>
      </c>
      <c r="AI140" s="52">
        <f t="shared" si="87"/>
        <v>193617.08000000002</v>
      </c>
      <c r="AJ140" s="52">
        <f t="shared" si="87"/>
        <v>193617.08000000002</v>
      </c>
      <c r="AK140" s="52">
        <f t="shared" si="87"/>
        <v>0</v>
      </c>
      <c r="AL140" s="52">
        <f t="shared" si="87"/>
        <v>0</v>
      </c>
      <c r="AM140" s="53">
        <f t="shared" si="87"/>
        <v>0</v>
      </c>
    </row>
    <row r="141" spans="1:39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50" t="s">
        <v>153</v>
      </c>
      <c r="L141" s="51"/>
      <c r="M141" s="52">
        <f>IF(M$5&lt;&gt;"",('Tax Laws'!$C$49*Summary!$C$35)/$L$5,0)</f>
        <v>0</v>
      </c>
      <c r="N141" s="52">
        <f>IF(N$5&lt;&gt;"",('Tax Laws'!$C$49*Summary!$C$35)/$L$5,0)</f>
        <v>0</v>
      </c>
      <c r="O141" s="52">
        <f>IF(O$5&lt;&gt;"",('Tax Laws'!$C$49*Summary!$C$35)/$L$5,0)</f>
        <v>0</v>
      </c>
      <c r="P141" s="52">
        <f>IF(P$5&lt;&gt;"",('Tax Laws'!$C$49*Summary!$C$35)/$L$5,0)</f>
        <v>0</v>
      </c>
      <c r="Q141" s="52">
        <f>IF(Q$5&lt;&gt;"",('Tax Laws'!$C$49*Summary!$C$35)/$L$5,0)</f>
        <v>0</v>
      </c>
      <c r="R141" s="52">
        <f>IF(R$5&lt;&gt;"",('Tax Laws'!$C$49*Summary!$C$35)/$L$5,0)</f>
        <v>0</v>
      </c>
      <c r="S141" s="52">
        <f>IF(S$5&lt;&gt;"",('Tax Laws'!$C$49*Summary!$C$35)/$L$5,0)</f>
        <v>0</v>
      </c>
      <c r="T141" s="52">
        <f>IF(T$5&lt;&gt;"",('Tax Laws'!$C$49*Summary!$C$35)/$L$5,0)</f>
        <v>0</v>
      </c>
      <c r="U141" s="52">
        <f>IF(U$5&lt;&gt;"",('Tax Laws'!$C$49*Summary!$C$35)/$L$5,0)</f>
        <v>0</v>
      </c>
      <c r="V141" s="52">
        <f>IF(V$5&lt;&gt;"",('Tax Laws'!$C$49*Summary!$C$35)/$L$5,0)</f>
        <v>0</v>
      </c>
      <c r="W141" s="52">
        <f>IF(W$5&lt;&gt;"",('Tax Laws'!$C$49*Summary!$C$35)/$L$5,0)</f>
        <v>0</v>
      </c>
      <c r="X141" s="52">
        <f>IF(X$5&lt;&gt;"",('Tax Laws'!$C$49*Summary!$C$35)/$L$5,0)</f>
        <v>0</v>
      </c>
      <c r="Y141" s="52">
        <f>IF(Y$5&lt;&gt;"",('Tax Laws'!$C$49*Summary!$C$35)/$L$5,0)</f>
        <v>0</v>
      </c>
      <c r="Z141" s="52">
        <f>IF(Z$5&lt;&gt;"",('Tax Laws'!$C$49*Summary!$C$35)/$L$5,0)</f>
        <v>0</v>
      </c>
      <c r="AA141" s="52">
        <f>IF(AA$5&lt;&gt;"",('Tax Laws'!$C$49*Summary!$C$35)/$L$5,0)</f>
        <v>0</v>
      </c>
      <c r="AB141" s="52">
        <f>IF(AB$5&lt;&gt;"",('Tax Laws'!$C$49*Summary!$C$35)/$L$5,0)</f>
        <v>0</v>
      </c>
      <c r="AC141" s="52">
        <f>IF(AC$5&lt;&gt;"",('Tax Laws'!$C$49*Summary!$C$35)/$L$5,0)</f>
        <v>0</v>
      </c>
      <c r="AD141" s="52">
        <f>IF(AD$5&lt;&gt;"",('Tax Laws'!$C$49*Summary!$C$35)/$L$5,0)</f>
        <v>0</v>
      </c>
      <c r="AE141" s="52">
        <f>IF(AE$5&lt;&gt;"",('Tax Laws'!$C$49*Summary!$C$35)/$L$5,0)</f>
        <v>0</v>
      </c>
      <c r="AF141" s="52">
        <f>IF(AF$5&lt;&gt;"",('Tax Laws'!$C$49*Summary!$C$35)/$L$5,0)</f>
        <v>0</v>
      </c>
      <c r="AG141" s="52">
        <f>IF(AG$5&lt;&gt;"",('Tax Laws'!$C$49*Summary!$C$35)/$L$5,0)</f>
        <v>0</v>
      </c>
      <c r="AH141" s="52">
        <f>IF(AH$5&lt;&gt;"",('Tax Laws'!$C$49*Summary!$C$35)/$L$5,0)</f>
        <v>0</v>
      </c>
      <c r="AI141" s="52">
        <f>IF(AI$5&lt;&gt;"",('Tax Laws'!$C$49*Summary!$C$35)/$L$5,0)</f>
        <v>0</v>
      </c>
      <c r="AJ141" s="52">
        <f>IF(AJ$5&lt;&gt;"",('Tax Laws'!$C$49*Summary!$C$35)/$L$5,0)</f>
        <v>0</v>
      </c>
      <c r="AK141" s="52">
        <f>IF(AK$5&lt;&gt;"",('Tax Laws'!$C$49*Summary!$C$35)/$L$5,0)</f>
        <v>0</v>
      </c>
      <c r="AL141" s="52">
        <f>IF(AL$5&lt;&gt;"",('Tax Laws'!$C$49*Summary!$C$35)/$L$5,0)</f>
        <v>0</v>
      </c>
      <c r="AM141" s="53">
        <f>IF(AM$5&lt;&gt;"",('Tax Laws'!$C$49*Summary!$C$35)/$L$5,0)</f>
        <v>0</v>
      </c>
    </row>
    <row r="142" spans="1:39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50" t="s">
        <v>150</v>
      </c>
      <c r="L142" s="51"/>
      <c r="M142" s="52">
        <f>(SUMIFS($X$179:$X$188,$V$179:$V$188,"&lt;="&amp;M140)+(M140-_xlfn.MAXIFS($U$179:$U$188,$U$179:$U$188,"&lt;"&amp;M140))*(_xlfn.MAXIFS($W$179:$W$188,$U$179:$U$188,"&lt;"&amp;M140)))/$L$5</f>
        <v>576.2586275416669</v>
      </c>
      <c r="N142" s="52">
        <f>(SUMIFS($X$179:$X$188,$V$179:$V$188,"&lt;="&amp;N140)+(N140-_xlfn.MAXIFS($U$179:$U$188,$U$179:$U$188,"&lt;"&amp;N140))*(_xlfn.MAXIFS($W$179:$W$188,$U$179:$U$188,"&lt;"&amp;N140)))/$L$5</f>
        <v>576.2586275416669</v>
      </c>
      <c r="O142" s="52">
        <f t="shared" ref="O142:AM142" si="88">(SUMIFS($X$179:$X$188,$V$179:$V$188,"&lt;"&amp;O140)+(O140-_xlfn.MAXIFS($U$179:$U$188,$U$179:$U$188,"&lt;"&amp;O140))*(_xlfn.MAXIFS($W$179:$W$188,$U$179:$U$188,"&lt;"&amp;O140)))/$L$5</f>
        <v>576.2586275416669</v>
      </c>
      <c r="P142" s="52">
        <f t="shared" si="88"/>
        <v>576.2586275416669</v>
      </c>
      <c r="Q142" s="52">
        <f t="shared" si="88"/>
        <v>576.2586275416669</v>
      </c>
      <c r="R142" s="52">
        <f t="shared" si="88"/>
        <v>576.2586275416669</v>
      </c>
      <c r="S142" s="52">
        <f t="shared" si="88"/>
        <v>576.2586275416669</v>
      </c>
      <c r="T142" s="52">
        <f t="shared" si="88"/>
        <v>576.2586275416669</v>
      </c>
      <c r="U142" s="52">
        <f t="shared" si="88"/>
        <v>576.2586275416669</v>
      </c>
      <c r="V142" s="52">
        <f t="shared" si="88"/>
        <v>576.2586275416669</v>
      </c>
      <c r="W142" s="52">
        <f t="shared" si="88"/>
        <v>576.2586275416669</v>
      </c>
      <c r="X142" s="52">
        <f t="shared" si="88"/>
        <v>576.2586275416669</v>
      </c>
      <c r="Y142" s="52">
        <f t="shared" si="88"/>
        <v>576.2586275416669</v>
      </c>
      <c r="Z142" s="52">
        <f t="shared" si="88"/>
        <v>576.2586275416669</v>
      </c>
      <c r="AA142" s="52">
        <f t="shared" si="88"/>
        <v>601.83362754166683</v>
      </c>
      <c r="AB142" s="52">
        <f t="shared" si="88"/>
        <v>704.13362754166667</v>
      </c>
      <c r="AC142" s="52">
        <f t="shared" si="88"/>
        <v>704.13362754166667</v>
      </c>
      <c r="AD142" s="52">
        <f t="shared" si="88"/>
        <v>704.13362754166667</v>
      </c>
      <c r="AE142" s="52">
        <f t="shared" si="88"/>
        <v>704.13362754166667</v>
      </c>
      <c r="AF142" s="52">
        <f t="shared" si="88"/>
        <v>704.13362754166667</v>
      </c>
      <c r="AG142" s="52">
        <f t="shared" si="88"/>
        <v>704.13362754166667</v>
      </c>
      <c r="AH142" s="52">
        <f t="shared" si="88"/>
        <v>704.13362754166667</v>
      </c>
      <c r="AI142" s="52">
        <f t="shared" si="88"/>
        <v>704.13362754166667</v>
      </c>
      <c r="AJ142" s="52">
        <f t="shared" si="88"/>
        <v>704.13362754166667</v>
      </c>
      <c r="AK142" s="52">
        <f t="shared" si="88"/>
        <v>0</v>
      </c>
      <c r="AL142" s="52">
        <f t="shared" si="88"/>
        <v>0</v>
      </c>
      <c r="AM142" s="52">
        <f t="shared" si="88"/>
        <v>0</v>
      </c>
    </row>
    <row r="143" spans="1:39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50" t="s">
        <v>207</v>
      </c>
      <c r="L143" s="51"/>
      <c r="M143" s="52">
        <f>M142-M141</f>
        <v>576.2586275416669</v>
      </c>
      <c r="N143" s="52">
        <f t="shared" ref="N143:AM143" si="89">N142-N141</f>
        <v>576.2586275416669</v>
      </c>
      <c r="O143" s="52">
        <f t="shared" si="89"/>
        <v>576.2586275416669</v>
      </c>
      <c r="P143" s="52">
        <f t="shared" si="89"/>
        <v>576.2586275416669</v>
      </c>
      <c r="Q143" s="52">
        <f t="shared" si="89"/>
        <v>576.2586275416669</v>
      </c>
      <c r="R143" s="52">
        <f t="shared" si="89"/>
        <v>576.2586275416669</v>
      </c>
      <c r="S143" s="52">
        <f t="shared" si="89"/>
        <v>576.2586275416669</v>
      </c>
      <c r="T143" s="52">
        <f t="shared" si="89"/>
        <v>576.2586275416669</v>
      </c>
      <c r="U143" s="52">
        <f t="shared" si="89"/>
        <v>576.2586275416669</v>
      </c>
      <c r="V143" s="52">
        <f t="shared" si="89"/>
        <v>576.2586275416669</v>
      </c>
      <c r="W143" s="52">
        <f t="shared" si="89"/>
        <v>576.2586275416669</v>
      </c>
      <c r="X143" s="52">
        <f t="shared" si="89"/>
        <v>576.2586275416669</v>
      </c>
      <c r="Y143" s="52">
        <f t="shared" si="89"/>
        <v>576.2586275416669</v>
      </c>
      <c r="Z143" s="52">
        <f t="shared" si="89"/>
        <v>576.2586275416669</v>
      </c>
      <c r="AA143" s="52">
        <f t="shared" si="89"/>
        <v>601.83362754166683</v>
      </c>
      <c r="AB143" s="52">
        <f t="shared" si="89"/>
        <v>704.13362754166667</v>
      </c>
      <c r="AC143" s="52">
        <f t="shared" si="89"/>
        <v>704.13362754166667</v>
      </c>
      <c r="AD143" s="52">
        <f t="shared" si="89"/>
        <v>704.13362754166667</v>
      </c>
      <c r="AE143" s="52">
        <f t="shared" si="89"/>
        <v>704.13362754166667</v>
      </c>
      <c r="AF143" s="52">
        <f t="shared" si="89"/>
        <v>704.13362754166667</v>
      </c>
      <c r="AG143" s="52">
        <f t="shared" si="89"/>
        <v>704.13362754166667</v>
      </c>
      <c r="AH143" s="52">
        <f t="shared" si="89"/>
        <v>704.13362754166667</v>
      </c>
      <c r="AI143" s="52">
        <f t="shared" si="89"/>
        <v>704.13362754166667</v>
      </c>
      <c r="AJ143" s="52">
        <f t="shared" si="89"/>
        <v>704.13362754166667</v>
      </c>
      <c r="AK143" s="52">
        <f t="shared" si="89"/>
        <v>0</v>
      </c>
      <c r="AL143" s="52">
        <f t="shared" si="89"/>
        <v>0</v>
      </c>
      <c r="AM143" s="53">
        <f t="shared" si="89"/>
        <v>0</v>
      </c>
    </row>
    <row r="144" spans="1:39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50"/>
      <c r="L144" s="51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3"/>
    </row>
    <row r="145" spans="1:39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50"/>
      <c r="L145" s="51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3"/>
    </row>
    <row r="146" spans="1:39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80" t="s">
        <v>163</v>
      </c>
      <c r="L146" s="51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3"/>
    </row>
    <row r="147" spans="1:39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50" t="s">
        <v>151</v>
      </c>
      <c r="L147" s="51"/>
      <c r="M147" s="52">
        <f>IF(M132=0,M135*'Tax Laws'!$C$39,0)</f>
        <v>0</v>
      </c>
      <c r="N147" s="52">
        <f>IF(N132=0,N135*'Tax Laws'!$C$39,0)</f>
        <v>0</v>
      </c>
      <c r="O147" s="52">
        <f>IF(O132=0,O135*'Tax Laws'!$C$39,0)</f>
        <v>0</v>
      </c>
      <c r="P147" s="52">
        <f>IF(P132=0,P135*'Tax Laws'!$C$39,0)</f>
        <v>0</v>
      </c>
      <c r="Q147" s="52">
        <f>IF(Q132=0,Q135*'Tax Laws'!$C$39,0)</f>
        <v>0</v>
      </c>
      <c r="R147" s="52">
        <f>IF(R132=0,R135*'Tax Laws'!$C$39,0)</f>
        <v>0</v>
      </c>
      <c r="S147" s="52">
        <f>IF(S132=0,S135*'Tax Laws'!$C$39,0)</f>
        <v>0</v>
      </c>
      <c r="T147" s="52">
        <f>IF(T132=0,T135*'Tax Laws'!$C$39,0)</f>
        <v>0</v>
      </c>
      <c r="U147" s="52">
        <f>IF(U132=0,U135*'Tax Laws'!$C$39,0)</f>
        <v>0</v>
      </c>
      <c r="V147" s="52">
        <f>IF(V132=0,V135*'Tax Laws'!$C$39,0)</f>
        <v>0</v>
      </c>
      <c r="W147" s="52">
        <f>IF(W132=0,W135*'Tax Laws'!$C$39,0)</f>
        <v>0</v>
      </c>
      <c r="X147" s="52">
        <f>IF(X132=0,X135*'Tax Laws'!$C$39,0)</f>
        <v>0</v>
      </c>
      <c r="Y147" s="52">
        <f>IF(Y132=0,Y135*'Tax Laws'!$C$39,0)</f>
        <v>0</v>
      </c>
      <c r="Z147" s="52">
        <f>IF(Z132=0,Z135*'Tax Laws'!$C$39,0)</f>
        <v>0</v>
      </c>
      <c r="AA147" s="52">
        <f>IF(AA132=0,AA135*'Tax Laws'!$C$39,0)</f>
        <v>0</v>
      </c>
      <c r="AB147" s="52">
        <f>IF(AB132=0,AB135*'Tax Laws'!$C$39,0)</f>
        <v>0</v>
      </c>
      <c r="AC147" s="52">
        <f>IF(AC132=0,AC135*'Tax Laws'!$C$39,0)</f>
        <v>0</v>
      </c>
      <c r="AD147" s="52">
        <f>IF(AD132=0,AD135*'Tax Laws'!$C$39,0)</f>
        <v>0</v>
      </c>
      <c r="AE147" s="52">
        <f>IF(AE132=0,AE135*'Tax Laws'!$C$39,0)</f>
        <v>0</v>
      </c>
      <c r="AF147" s="52">
        <f>IF(AF132=0,AF135*'Tax Laws'!$C$39,0)</f>
        <v>0</v>
      </c>
      <c r="AG147" s="52">
        <f>IF(AG132=0,AG135*'Tax Laws'!$C$39,0)</f>
        <v>0</v>
      </c>
      <c r="AH147" s="52">
        <f>IF(AH132=0,AH135*'Tax Laws'!$C$39,0)</f>
        <v>0</v>
      </c>
      <c r="AI147" s="52">
        <f>IF(AI132=0,AI135*'Tax Laws'!$C$39,0)</f>
        <v>0</v>
      </c>
      <c r="AJ147" s="52">
        <f>IF(AJ132=0,AJ135*'Tax Laws'!$C$39,0)</f>
        <v>0</v>
      </c>
      <c r="AK147" s="52">
        <f>IF(AK132=0,AK135*'Tax Laws'!$C$39,0)</f>
        <v>0</v>
      </c>
      <c r="AL147" s="52">
        <f>IF(AL132=0,AL135*'Tax Laws'!$C$39,0)</f>
        <v>0</v>
      </c>
      <c r="AM147" s="53">
        <f>IF(AM132=0,AM135*'Tax Laws'!$C$39,0)</f>
        <v>0</v>
      </c>
    </row>
    <row r="148" spans="1:39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50" t="s">
        <v>198</v>
      </c>
      <c r="L148" s="51"/>
      <c r="M148" s="52">
        <f>IF(M$5&lt;&gt;"",Summary!$C$34,0)</f>
        <v>0</v>
      </c>
      <c r="N148" s="52">
        <f>IF(N$5&lt;&gt;"",Summary!$C$34,0)</f>
        <v>0</v>
      </c>
      <c r="O148" s="52">
        <f>IF(O$5&lt;&gt;"",Summary!$C$34,0)</f>
        <v>0</v>
      </c>
      <c r="P148" s="52">
        <f>IF(P$5&lt;&gt;"",Summary!$C$34,0)</f>
        <v>0</v>
      </c>
      <c r="Q148" s="52">
        <f>IF(Q$5&lt;&gt;"",Summary!$C$34,0)</f>
        <v>0</v>
      </c>
      <c r="R148" s="52">
        <f>IF(R$5&lt;&gt;"",Summary!$C$34,0)</f>
        <v>0</v>
      </c>
      <c r="S148" s="52">
        <f>IF(S$5&lt;&gt;"",Summary!$C$34,0)</f>
        <v>0</v>
      </c>
      <c r="T148" s="52">
        <f>IF(T$5&lt;&gt;"",Summary!$C$34,0)</f>
        <v>0</v>
      </c>
      <c r="U148" s="52">
        <f>IF(U$5&lt;&gt;"",Summary!$C$34,0)</f>
        <v>0</v>
      </c>
      <c r="V148" s="52">
        <f>IF(V$5&lt;&gt;"",Summary!$C$34,0)</f>
        <v>0</v>
      </c>
      <c r="W148" s="52">
        <f>IF(W$5&lt;&gt;"",Summary!$C$34,0)</f>
        <v>0</v>
      </c>
      <c r="X148" s="52">
        <f>IF(X$5&lt;&gt;"",Summary!$C$34,0)</f>
        <v>0</v>
      </c>
      <c r="Y148" s="52">
        <f>IF(Y$5&lt;&gt;"",Summary!$C$34,0)</f>
        <v>0</v>
      </c>
      <c r="Z148" s="52">
        <f>IF(Z$5&lt;&gt;"",Summary!$C$34,0)</f>
        <v>0</v>
      </c>
      <c r="AA148" s="52">
        <f>IF(AA$5&lt;&gt;"",Summary!$C$34,0)</f>
        <v>0</v>
      </c>
      <c r="AB148" s="52">
        <f>IF(AB$5&lt;&gt;"",Summary!$C$34,0)</f>
        <v>0</v>
      </c>
      <c r="AC148" s="52">
        <f>IF(AC$5&lt;&gt;"",Summary!$C$34,0)</f>
        <v>0</v>
      </c>
      <c r="AD148" s="52">
        <f>IF(AD$5&lt;&gt;"",Summary!$C$34,0)</f>
        <v>0</v>
      </c>
      <c r="AE148" s="52">
        <f>IF(AE$5&lt;&gt;"",Summary!$C$34,0)</f>
        <v>0</v>
      </c>
      <c r="AF148" s="52">
        <f>IF(AF$5&lt;&gt;"",Summary!$C$34,0)</f>
        <v>0</v>
      </c>
      <c r="AG148" s="52">
        <f>IF(AG$5&lt;&gt;"",Summary!$C$34,0)</f>
        <v>0</v>
      </c>
      <c r="AH148" s="52">
        <f>IF(AH$5&lt;&gt;"",Summary!$C$34,0)</f>
        <v>0</v>
      </c>
      <c r="AI148" s="52">
        <f>IF(AI$5&lt;&gt;"",Summary!$C$34,0)</f>
        <v>0</v>
      </c>
      <c r="AJ148" s="52">
        <f>IF(AJ$5&lt;&gt;"",Summary!$C$34,0)</f>
        <v>0</v>
      </c>
      <c r="AK148" s="52">
        <f>IF(AK$5&lt;&gt;"",Summary!$C$34,0)</f>
        <v>0</v>
      </c>
      <c r="AL148" s="52">
        <f>IF(AL$5&lt;&gt;"",Summary!$C$34,0)</f>
        <v>0</v>
      </c>
      <c r="AM148" s="53">
        <f>IF(AM$5&lt;&gt;"",Summary!$C$34,0)</f>
        <v>0</v>
      </c>
    </row>
    <row r="149" spans="1:39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50" t="s">
        <v>152</v>
      </c>
      <c r="L149" s="51"/>
      <c r="M149" s="52">
        <f t="shared" ref="M149:AM149" si="90">M147+M143+M148</f>
        <v>576.2586275416669</v>
      </c>
      <c r="N149" s="52">
        <f t="shared" si="90"/>
        <v>576.2586275416669</v>
      </c>
      <c r="O149" s="52">
        <f t="shared" si="90"/>
        <v>576.2586275416669</v>
      </c>
      <c r="P149" s="52">
        <f t="shared" si="90"/>
        <v>576.2586275416669</v>
      </c>
      <c r="Q149" s="52">
        <f t="shared" si="90"/>
        <v>576.2586275416669</v>
      </c>
      <c r="R149" s="52">
        <f t="shared" si="90"/>
        <v>576.2586275416669</v>
      </c>
      <c r="S149" s="52">
        <f t="shared" si="90"/>
        <v>576.2586275416669</v>
      </c>
      <c r="T149" s="52">
        <f t="shared" si="90"/>
        <v>576.2586275416669</v>
      </c>
      <c r="U149" s="52">
        <f t="shared" si="90"/>
        <v>576.2586275416669</v>
      </c>
      <c r="V149" s="52">
        <f t="shared" si="90"/>
        <v>576.2586275416669</v>
      </c>
      <c r="W149" s="52">
        <f t="shared" si="90"/>
        <v>576.2586275416669</v>
      </c>
      <c r="X149" s="52">
        <f t="shared" si="90"/>
        <v>576.2586275416669</v>
      </c>
      <c r="Y149" s="52">
        <f t="shared" si="90"/>
        <v>576.2586275416669</v>
      </c>
      <c r="Z149" s="52">
        <f t="shared" si="90"/>
        <v>576.2586275416669</v>
      </c>
      <c r="AA149" s="52">
        <f t="shared" si="90"/>
        <v>601.83362754166683</v>
      </c>
      <c r="AB149" s="52">
        <f t="shared" si="90"/>
        <v>704.13362754166667</v>
      </c>
      <c r="AC149" s="52">
        <f t="shared" si="90"/>
        <v>704.13362754166667</v>
      </c>
      <c r="AD149" s="52">
        <f t="shared" si="90"/>
        <v>704.13362754166667</v>
      </c>
      <c r="AE149" s="52">
        <f t="shared" si="90"/>
        <v>704.13362754166667</v>
      </c>
      <c r="AF149" s="52">
        <f t="shared" si="90"/>
        <v>704.13362754166667</v>
      </c>
      <c r="AG149" s="52">
        <f t="shared" si="90"/>
        <v>704.13362754166667</v>
      </c>
      <c r="AH149" s="52">
        <f t="shared" si="90"/>
        <v>704.13362754166667</v>
      </c>
      <c r="AI149" s="52">
        <f t="shared" si="90"/>
        <v>704.13362754166667</v>
      </c>
      <c r="AJ149" s="52">
        <f t="shared" si="90"/>
        <v>704.13362754166667</v>
      </c>
      <c r="AK149" s="52">
        <f t="shared" si="90"/>
        <v>0</v>
      </c>
      <c r="AL149" s="52">
        <f t="shared" si="90"/>
        <v>0</v>
      </c>
      <c r="AM149" s="53">
        <f t="shared" si="90"/>
        <v>0</v>
      </c>
    </row>
    <row r="150" spans="1:39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50"/>
      <c r="L150" s="51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3"/>
    </row>
    <row r="151" spans="1:39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50" t="s">
        <v>126</v>
      </c>
      <c r="L151" s="51"/>
      <c r="M151" s="65">
        <f t="shared" ref="M151:AM151" si="91">IFERROR(M149/M137,0)</f>
        <v>8.4527893182056557E-2</v>
      </c>
      <c r="N151" s="65">
        <f t="shared" si="91"/>
        <v>8.4527893182056557E-2</v>
      </c>
      <c r="O151" s="65">
        <f t="shared" si="91"/>
        <v>8.4527893182056557E-2</v>
      </c>
      <c r="P151" s="65">
        <f t="shared" si="91"/>
        <v>8.4527893182056557E-2</v>
      </c>
      <c r="Q151" s="65">
        <f t="shared" si="91"/>
        <v>8.4527893182056557E-2</v>
      </c>
      <c r="R151" s="65">
        <f t="shared" si="91"/>
        <v>8.4527893182056557E-2</v>
      </c>
      <c r="S151" s="65">
        <f t="shared" si="91"/>
        <v>8.4527893182056557E-2</v>
      </c>
      <c r="T151" s="65">
        <f t="shared" si="91"/>
        <v>8.4527893182056557E-2</v>
      </c>
      <c r="U151" s="65">
        <f t="shared" si="91"/>
        <v>8.4527893182056557E-2</v>
      </c>
      <c r="V151" s="65">
        <f t="shared" si="91"/>
        <v>8.4527893182056557E-2</v>
      </c>
      <c r="W151" s="65">
        <f t="shared" si="91"/>
        <v>8.4527893182056557E-2</v>
      </c>
      <c r="X151" s="65">
        <f t="shared" si="91"/>
        <v>8.4527893182056557E-2</v>
      </c>
      <c r="Y151" s="65">
        <f t="shared" si="91"/>
        <v>8.4527893182056557E-2</v>
      </c>
      <c r="Z151" s="65">
        <f t="shared" si="91"/>
        <v>8.4527893182056557E-2</v>
      </c>
      <c r="AA151" s="65">
        <f t="shared" si="91"/>
        <v>8.5156560064587841E-2</v>
      </c>
      <c r="AB151" s="65">
        <f t="shared" si="91"/>
        <v>8.7281592414264267E-2</v>
      </c>
      <c r="AC151" s="65">
        <f t="shared" si="91"/>
        <v>8.7281592414264267E-2</v>
      </c>
      <c r="AD151" s="65">
        <f t="shared" si="91"/>
        <v>8.7281592414264267E-2</v>
      </c>
      <c r="AE151" s="65">
        <f t="shared" si="91"/>
        <v>8.7281592414264267E-2</v>
      </c>
      <c r="AF151" s="65">
        <f t="shared" si="91"/>
        <v>8.7281592414264267E-2</v>
      </c>
      <c r="AG151" s="65">
        <f t="shared" si="91"/>
        <v>8.7281592414264267E-2</v>
      </c>
      <c r="AH151" s="65">
        <f t="shared" si="91"/>
        <v>8.7281592414264267E-2</v>
      </c>
      <c r="AI151" s="65">
        <f t="shared" si="91"/>
        <v>8.7281592414264267E-2</v>
      </c>
      <c r="AJ151" s="65">
        <f t="shared" si="91"/>
        <v>8.7281592414264267E-2</v>
      </c>
      <c r="AK151" s="65">
        <f t="shared" si="91"/>
        <v>0</v>
      </c>
      <c r="AL151" s="65">
        <f t="shared" si="91"/>
        <v>0</v>
      </c>
      <c r="AM151" s="111">
        <f t="shared" si="91"/>
        <v>0</v>
      </c>
    </row>
    <row r="152" spans="1:39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50" t="s">
        <v>127</v>
      </c>
      <c r="L152" s="51"/>
      <c r="M152" s="52">
        <f>M137</f>
        <v>6817.3783333333349</v>
      </c>
      <c r="N152" s="52">
        <f t="shared" ref="N152:AM152" si="92">M152+N137</f>
        <v>13634.75666666667</v>
      </c>
      <c r="O152" s="52">
        <f t="shared" si="92"/>
        <v>20452.135000000006</v>
      </c>
      <c r="P152" s="52">
        <f t="shared" si="92"/>
        <v>27269.51333333334</v>
      </c>
      <c r="Q152" s="52">
        <f t="shared" si="92"/>
        <v>34086.891666666677</v>
      </c>
      <c r="R152" s="52">
        <f t="shared" si="92"/>
        <v>40904.270000000011</v>
      </c>
      <c r="S152" s="52">
        <f t="shared" si="92"/>
        <v>47721.648333333345</v>
      </c>
      <c r="T152" s="52">
        <f t="shared" si="92"/>
        <v>54539.026666666679</v>
      </c>
      <c r="U152" s="52">
        <f t="shared" si="92"/>
        <v>61356.405000000013</v>
      </c>
      <c r="V152" s="52">
        <f t="shared" si="92"/>
        <v>68173.783333333355</v>
      </c>
      <c r="W152" s="52">
        <f t="shared" si="92"/>
        <v>74991.161666666696</v>
      </c>
      <c r="X152" s="52">
        <f t="shared" si="92"/>
        <v>81808.540000000037</v>
      </c>
      <c r="Y152" s="52">
        <f t="shared" si="92"/>
        <v>88625.918333333379</v>
      </c>
      <c r="Z152" s="52">
        <f t="shared" si="92"/>
        <v>95443.29666666672</v>
      </c>
      <c r="AA152" s="52">
        <f t="shared" si="92"/>
        <v>102510.67500000006</v>
      </c>
      <c r="AB152" s="52">
        <f t="shared" si="92"/>
        <v>110578.0533333334</v>
      </c>
      <c r="AC152" s="52">
        <f t="shared" si="92"/>
        <v>118645.43166666673</v>
      </c>
      <c r="AD152" s="52">
        <f t="shared" si="92"/>
        <v>126712.81000000006</v>
      </c>
      <c r="AE152" s="52">
        <f t="shared" si="92"/>
        <v>134780.18833333338</v>
      </c>
      <c r="AF152" s="52">
        <f t="shared" si="92"/>
        <v>142847.56666666671</v>
      </c>
      <c r="AG152" s="52">
        <f t="shared" si="92"/>
        <v>150914.94500000004</v>
      </c>
      <c r="AH152" s="52">
        <f t="shared" si="92"/>
        <v>158982.32333333336</v>
      </c>
      <c r="AI152" s="52">
        <f t="shared" si="92"/>
        <v>167049.70166666669</v>
      </c>
      <c r="AJ152" s="52">
        <f t="shared" si="92"/>
        <v>175117.08000000002</v>
      </c>
      <c r="AK152" s="52">
        <f t="shared" si="92"/>
        <v>175117.08000000002</v>
      </c>
      <c r="AL152" s="52">
        <f t="shared" si="92"/>
        <v>175117.08000000002</v>
      </c>
      <c r="AM152" s="53">
        <f t="shared" si="92"/>
        <v>175117.08000000002</v>
      </c>
    </row>
    <row r="153" spans="1:39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50" t="s">
        <v>232</v>
      </c>
      <c r="L153" s="51"/>
      <c r="M153" s="52">
        <f>M149</f>
        <v>576.2586275416669</v>
      </c>
      <c r="N153" s="52">
        <f>M153+N149</f>
        <v>1152.5172550833338</v>
      </c>
      <c r="O153" s="52">
        <f t="shared" ref="O153:AM153" si="93">N153+O149</f>
        <v>1728.7758826250006</v>
      </c>
      <c r="P153" s="52">
        <f t="shared" si="93"/>
        <v>2305.0345101666676</v>
      </c>
      <c r="Q153" s="52">
        <f t="shared" si="93"/>
        <v>2881.2931377083346</v>
      </c>
      <c r="R153" s="52">
        <f t="shared" si="93"/>
        <v>3457.5517652500016</v>
      </c>
      <c r="S153" s="52">
        <f t="shared" si="93"/>
        <v>4033.8103927916686</v>
      </c>
      <c r="T153" s="52">
        <f t="shared" si="93"/>
        <v>4610.0690203333352</v>
      </c>
      <c r="U153" s="52">
        <f t="shared" si="93"/>
        <v>5186.3276478750022</v>
      </c>
      <c r="V153" s="52">
        <f t="shared" si="93"/>
        <v>5762.5862754166692</v>
      </c>
      <c r="W153" s="52">
        <f t="shared" si="93"/>
        <v>6338.8449029583362</v>
      </c>
      <c r="X153" s="52">
        <f t="shared" si="93"/>
        <v>6915.1035305000032</v>
      </c>
      <c r="Y153" s="52">
        <f t="shared" si="93"/>
        <v>7491.3621580416702</v>
      </c>
      <c r="Z153" s="52">
        <f t="shared" si="93"/>
        <v>8067.6207855833372</v>
      </c>
      <c r="AA153" s="52">
        <f t="shared" si="93"/>
        <v>8669.4544131250041</v>
      </c>
      <c r="AB153" s="52">
        <f t="shared" si="93"/>
        <v>9373.5880406666711</v>
      </c>
      <c r="AC153" s="52">
        <f t="shared" si="93"/>
        <v>10077.721668208338</v>
      </c>
      <c r="AD153" s="52">
        <f t="shared" si="93"/>
        <v>10781.855295750005</v>
      </c>
      <c r="AE153" s="52">
        <f t="shared" si="93"/>
        <v>11485.988923291672</v>
      </c>
      <c r="AF153" s="52">
        <f t="shared" si="93"/>
        <v>12190.122550833339</v>
      </c>
      <c r="AG153" s="52">
        <f t="shared" si="93"/>
        <v>12894.256178375006</v>
      </c>
      <c r="AH153" s="52">
        <f t="shared" si="93"/>
        <v>13598.389805916673</v>
      </c>
      <c r="AI153" s="52">
        <f t="shared" si="93"/>
        <v>14302.52343345834</v>
      </c>
      <c r="AJ153" s="52">
        <f t="shared" si="93"/>
        <v>15006.657061000007</v>
      </c>
      <c r="AK153" s="52">
        <f t="shared" si="93"/>
        <v>15006.657061000007</v>
      </c>
      <c r="AL153" s="52">
        <f t="shared" si="93"/>
        <v>15006.657061000007</v>
      </c>
      <c r="AM153" s="53">
        <f t="shared" si="93"/>
        <v>15006.657061000007</v>
      </c>
    </row>
    <row r="154" spans="1:39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50"/>
      <c r="L154" s="51"/>
      <c r="M154" s="57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9"/>
      <c r="AK154" s="59"/>
      <c r="AL154" s="59"/>
      <c r="AM154" s="56"/>
    </row>
    <row r="155" spans="1:39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50" t="s">
        <v>128</v>
      </c>
      <c r="L155" s="51"/>
      <c r="M155" s="52">
        <f>SUMIFS(M$25:M$165,$J$25:$J$165,"+")-SUMIFS(M$25:M$165,$J$25:$J$165,"-")</f>
        <v>8250.753333333334</v>
      </c>
      <c r="N155" s="52">
        <f>IF(M156+SUMIFS(N$25:N$70,$J$25:$J$70,"+")-SUMIFS(N$25:N$70,$J$25:$J$70,"-")&gt;'Tax Laws'!$C$48,'Tax Laws'!$C$48-M156,SUMIFS(N$25:N$70,$J$25:$J$70,"+")-SUMIFS(N$25:N$70,$J$25:$J$70,"-"))</f>
        <v>8250.753333333334</v>
      </c>
      <c r="O155" s="52">
        <f>IF(N156+SUMIFS(O$25:O$70,$J$25:$J$70,"+")-SUMIFS(O$25:O$70,$J$25:$J$70,"-")&gt;'Tax Laws'!$C$48,'Tax Laws'!$C$48-N156,SUMIFS(O$25:O$70,$J$25:$J$70,"+")-SUMIFS(O$25:O$70,$J$25:$J$70,"-"))</f>
        <v>8250.753333333334</v>
      </c>
      <c r="P155" s="52">
        <f>IF(O156+SUMIFS(P$25:P$70,$J$25:$J$70,"+")-SUMIFS(P$25:P$70,$J$25:$J$70,"-")&gt;'Tax Laws'!$C$48,'Tax Laws'!$C$48-O156,SUMIFS(P$25:P$70,$J$25:$J$70,"+")-SUMIFS(P$25:P$70,$J$25:$J$70,"-"))</f>
        <v>8250.753333333334</v>
      </c>
      <c r="Q155" s="52">
        <f>IF(P156+SUMIFS(Q$25:Q$70,$J$25:$J$70,"+")-SUMIFS(Q$25:Q$70,$J$25:$J$70,"-")&gt;'Tax Laws'!$C$48,'Tax Laws'!$C$48-P156,SUMIFS(Q$25:Q$70,$J$25:$J$70,"+")-SUMIFS(Q$25:Q$70,$J$25:$J$70,"-"))</f>
        <v>8250.753333333334</v>
      </c>
      <c r="R155" s="52">
        <f>IF(Q156+SUMIFS(R$25:R$70,$J$25:$J$70,"+")-SUMIFS(R$25:R$70,$J$25:$J$70,"-")&gt;'Tax Laws'!$C$48,'Tax Laws'!$C$48-Q156,SUMIFS(R$25:R$70,$J$25:$J$70,"+")-SUMIFS(R$25:R$70,$J$25:$J$70,"-"))</f>
        <v>8250.753333333334</v>
      </c>
      <c r="S155" s="52">
        <f>IF(R156+SUMIFS(S$25:S$70,$J$25:$J$70,"+")-SUMIFS(S$25:S$70,$J$25:$J$70,"-")&gt;'Tax Laws'!$C$48,'Tax Laws'!$C$48-R156,SUMIFS(S$25:S$70,$J$25:$J$70,"+")-SUMIFS(S$25:S$70,$J$25:$J$70,"-"))</f>
        <v>8250.753333333334</v>
      </c>
      <c r="T155" s="52">
        <f>IF(S156+SUMIFS(T$25:T$70,$J$25:$J$70,"+")-SUMIFS(T$25:T$70,$J$25:$J$70,"-")&gt;'Tax Laws'!$C$48,'Tax Laws'!$C$48-S156,SUMIFS(T$25:T$70,$J$25:$J$70,"+")-SUMIFS(T$25:T$70,$J$25:$J$70,"-"))</f>
        <v>8250.753333333334</v>
      </c>
      <c r="U155" s="52">
        <f>IF(T156+SUMIFS(U$25:U$70,$J$25:$J$70,"+")-SUMIFS(U$25:U$70,$J$25:$J$70,"-")&gt;'Tax Laws'!$C$48,'Tax Laws'!$C$48-T156,SUMIFS(U$25:U$70,$J$25:$J$70,"+")-SUMIFS(U$25:U$70,$J$25:$J$70,"-"))</f>
        <v>8250.753333333334</v>
      </c>
      <c r="V155" s="52">
        <f>IF(U156+SUMIFS(V$25:V$70,$J$25:$J$70,"+")-SUMIFS(V$25:V$70,$J$25:$J$70,"-")&gt;'Tax Laws'!$C$48,'Tax Laws'!$C$48-U156,SUMIFS(V$25:V$70,$J$25:$J$70,"+")-SUMIFS(V$25:V$70,$J$25:$J$70,"-"))</f>
        <v>8250.753333333334</v>
      </c>
      <c r="W155" s="52">
        <f>IF(V156+SUMIFS(W$25:W$70,$J$25:$J$70,"+")-SUMIFS(W$25:W$70,$J$25:$J$70,"-")&gt;'Tax Laws'!$C$48,'Tax Laws'!$C$48-V156,SUMIFS(W$25:W$70,$J$25:$J$70,"+")-SUMIFS(W$25:W$70,$J$25:$J$70,"-"))</f>
        <v>8250.753333333334</v>
      </c>
      <c r="X155" s="52">
        <f>IF(W156+SUMIFS(X$25:X$70,$J$25:$J$70,"+")-SUMIFS(X$25:X$70,$J$25:$J$70,"-")&gt;'Tax Laws'!$C$48,'Tax Laws'!$C$48-W156,SUMIFS(X$25:X$70,$J$25:$J$70,"+")-SUMIFS(X$25:X$70,$J$25:$J$70,"-"))</f>
        <v>8250.753333333334</v>
      </c>
      <c r="Y155" s="52">
        <f>IF(X156+SUMIFS(Y$25:Y$70,$J$25:$J$70,"+")-SUMIFS(Y$25:Y$70,$J$25:$J$70,"-")&gt;'Tax Laws'!$C$48,'Tax Laws'!$C$48-X156,SUMIFS(Y$25:Y$70,$J$25:$J$70,"+")-SUMIFS(Y$25:Y$70,$J$25:$J$70,"-"))</f>
        <v>8250.753333333334</v>
      </c>
      <c r="Z155" s="52">
        <f>IF(Y156+SUMIFS(Z$25:Z$70,$J$25:$J$70,"+")-SUMIFS(Z$25:Z$70,$J$25:$J$70,"-")&gt;'Tax Laws'!$C$48,'Tax Laws'!$C$48-Y156,SUMIFS(Z$25:Z$70,$J$25:$J$70,"+")-SUMIFS(Z$25:Z$70,$J$25:$J$70,"-"))</f>
        <v>7707.2066666666942</v>
      </c>
      <c r="AA155" s="52">
        <f>IF(Z156+SUMIFS(AA$25:AA$70,$J$25:$J$70,"+")-SUMIFS(AA$25:AA$70,$J$25:$J$70,"-")&gt;'Tax Laws'!$C$48,'Tax Laws'!$C$48-Z156,SUMIFS(AA$25:AA$70,$J$25:$J$70,"+")-SUMIFS(AA$25:AA$70,$J$25:$J$70,"-"))</f>
        <v>0</v>
      </c>
      <c r="AB155" s="52">
        <f>IF(AA156+SUMIFS(AB$25:AB$70,$J$25:$J$70,"+")-SUMIFS(AB$25:AB$70,$J$25:$J$70,"-")&gt;'Tax Laws'!$C$48,'Tax Laws'!$C$48-AA156,SUMIFS(AB$25:AB$70,$J$25:$J$70,"+")-SUMIFS(AB$25:AB$70,$J$25:$J$70,"-"))</f>
        <v>0</v>
      </c>
      <c r="AC155" s="52">
        <f>IF(AB156+SUMIFS(AC$25:AC$70,$J$25:$J$70,"+")-SUMIFS(AC$25:AC$70,$J$25:$J$70,"-")&gt;'Tax Laws'!$C$48,'Tax Laws'!$C$48-AB156,SUMIFS(AC$25:AC$70,$J$25:$J$70,"+")-SUMIFS(AC$25:AC$70,$J$25:$J$70,"-"))</f>
        <v>0</v>
      </c>
      <c r="AD155" s="52">
        <f>IF(AC156+SUMIFS(AD$25:AD$70,$J$25:$J$70,"+")-SUMIFS(AD$25:AD$70,$J$25:$J$70,"-")&gt;'Tax Laws'!$C$48,'Tax Laws'!$C$48-AC156,SUMIFS(AD$25:AD$70,$J$25:$J$70,"+")-SUMIFS(AD$25:AD$70,$J$25:$J$70,"-"))</f>
        <v>0</v>
      </c>
      <c r="AE155" s="52">
        <f>IF(AD156+SUMIFS(AE$25:AE$70,$J$25:$J$70,"+")-SUMIFS(AE$25:AE$70,$J$25:$J$70,"-")&gt;'Tax Laws'!$C$48,'Tax Laws'!$C$48-AD156,SUMIFS(AE$25:AE$70,$J$25:$J$70,"+")-SUMIFS(AE$25:AE$70,$J$25:$J$70,"-"))</f>
        <v>0</v>
      </c>
      <c r="AF155" s="52">
        <f>IF(AE156+SUMIFS(AF$25:AF$70,$J$25:$J$70,"+")-SUMIFS(AF$25:AF$70,$J$25:$J$70,"-")&gt;'Tax Laws'!$C$48,'Tax Laws'!$C$48-AE156,SUMIFS(AF$25:AF$70,$J$25:$J$70,"+")-SUMIFS(AF$25:AF$70,$J$25:$J$70,"-"))</f>
        <v>0</v>
      </c>
      <c r="AG155" s="52">
        <f>IF(AF156+SUMIFS(AG$25:AG$70,$J$25:$J$70,"+")-SUMIFS(AG$25:AG$70,$J$25:$J$70,"-")&gt;'Tax Laws'!$C$48,'Tax Laws'!$C$48-AF156,SUMIFS(AG$25:AG$70,$J$25:$J$70,"+")-SUMIFS(AG$25:AG$70,$J$25:$J$70,"-"))</f>
        <v>0</v>
      </c>
      <c r="AH155" s="52">
        <f>IF(AG156+SUMIFS(AH$25:AH$70,$J$25:$J$70,"+")-SUMIFS(AH$25:AH$70,$J$25:$J$70,"-")&gt;'Tax Laws'!$C$48,'Tax Laws'!$C$48-AG156,SUMIFS(AH$25:AH$70,$J$25:$J$70,"+")-SUMIFS(AH$25:AH$70,$J$25:$J$70,"-"))</f>
        <v>0</v>
      </c>
      <c r="AI155" s="52">
        <f>IF(AH156+SUMIFS(AI$25:AI$70,$J$25:$J$70,"+")-SUMIFS(AI$25:AI$70,$J$25:$J$70,"-")&gt;'Tax Laws'!$C$48,'Tax Laws'!$C$48-AH156,SUMIFS(AI$25:AI$70,$J$25:$J$70,"+")-SUMIFS(AI$25:AI$70,$J$25:$J$70,"-"))</f>
        <v>0</v>
      </c>
      <c r="AJ155" s="52">
        <f>IF(AI156+SUMIFS(AJ$25:AJ$70,$J$25:$J$70,"+")-SUMIFS(AJ$25:AJ$70,$J$25:$J$70,"-")&gt;'Tax Laws'!$C$48,'Tax Laws'!$C$48-AI156,SUMIFS(AJ$25:AJ$70,$J$25:$J$70,"+")-SUMIFS(AJ$25:AJ$70,$J$25:$J$70,"-"))</f>
        <v>0</v>
      </c>
      <c r="AK155" s="52">
        <f>IF(AJ156+SUMIFS(AK$25:AK$70,$J$25:$J$70,"+")-SUMIFS(AK$25:AK$70,$J$25:$J$70,"-")&gt;'Tax Laws'!$C$48,'Tax Laws'!$C$48-AJ156,SUMIFS(AK$25:AK$70,$J$25:$J$70,"+")-SUMIFS(AK$25:AK$70,$J$25:$J$70,"-"))</f>
        <v>0</v>
      </c>
      <c r="AL155" s="52">
        <f>IF(AK156+SUMIFS(AL$25:AL$70,$J$25:$J$70,"+")-SUMIFS(AL$25:AL$70,$J$25:$J$70,"-")&gt;'Tax Laws'!$C$48,'Tax Laws'!$C$48-AK156,SUMIFS(AL$25:AL$70,$J$25:$J$70,"+")-SUMIFS(AL$25:AL$70,$J$25:$J$70,"-"))</f>
        <v>0</v>
      </c>
      <c r="AM155" s="53">
        <f>IF(AL156+SUMIFS(AM$25:AM$70,$J$25:$J$70,"+")-SUMIFS(AM$25:AM$70,$J$25:$J$70,"-")&gt;'Tax Laws'!$C$48,'Tax Laws'!$C$48-AL156,SUMIFS(AM$25:AM$70,$J$25:$J$70,"+")-SUMIFS(AM$25:AM$70,$J$25:$J$70,"-"))</f>
        <v>0</v>
      </c>
    </row>
    <row r="156" spans="1:39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50" t="s">
        <v>129</v>
      </c>
      <c r="L156" s="51"/>
      <c r="M156" s="52">
        <f>M155</f>
        <v>8250.753333333334</v>
      </c>
      <c r="N156" s="52">
        <f t="shared" ref="N156:AM156" si="94">N155+M156</f>
        <v>16501.506666666668</v>
      </c>
      <c r="O156" s="52">
        <f t="shared" si="94"/>
        <v>24752.260000000002</v>
      </c>
      <c r="P156" s="52">
        <f t="shared" si="94"/>
        <v>33003.013333333336</v>
      </c>
      <c r="Q156" s="52">
        <f t="shared" si="94"/>
        <v>41253.76666666667</v>
      </c>
      <c r="R156" s="52">
        <f t="shared" si="94"/>
        <v>49504.520000000004</v>
      </c>
      <c r="S156" s="52">
        <f t="shared" si="94"/>
        <v>57755.273333333338</v>
      </c>
      <c r="T156" s="52">
        <f t="shared" si="94"/>
        <v>66006.026666666672</v>
      </c>
      <c r="U156" s="52">
        <f t="shared" si="94"/>
        <v>74256.78</v>
      </c>
      <c r="V156" s="52">
        <f t="shared" si="94"/>
        <v>82507.533333333326</v>
      </c>
      <c r="W156" s="52">
        <f t="shared" si="94"/>
        <v>90758.286666666652</v>
      </c>
      <c r="X156" s="52">
        <f t="shared" si="94"/>
        <v>99009.039999999979</v>
      </c>
      <c r="Y156" s="52">
        <f t="shared" si="94"/>
        <v>107259.79333333331</v>
      </c>
      <c r="Z156" s="52">
        <f t="shared" si="94"/>
        <v>114967</v>
      </c>
      <c r="AA156" s="52">
        <f t="shared" si="94"/>
        <v>114967</v>
      </c>
      <c r="AB156" s="52">
        <f t="shared" si="94"/>
        <v>114967</v>
      </c>
      <c r="AC156" s="52">
        <f t="shared" si="94"/>
        <v>114967</v>
      </c>
      <c r="AD156" s="52">
        <f t="shared" si="94"/>
        <v>114967</v>
      </c>
      <c r="AE156" s="52">
        <f t="shared" si="94"/>
        <v>114967</v>
      </c>
      <c r="AF156" s="52">
        <f t="shared" si="94"/>
        <v>114967</v>
      </c>
      <c r="AG156" s="52">
        <f t="shared" si="94"/>
        <v>114967</v>
      </c>
      <c r="AH156" s="52">
        <f t="shared" si="94"/>
        <v>114967</v>
      </c>
      <c r="AI156" s="52">
        <f t="shared" si="94"/>
        <v>114967</v>
      </c>
      <c r="AJ156" s="52">
        <f t="shared" si="94"/>
        <v>114967</v>
      </c>
      <c r="AK156" s="52">
        <f t="shared" si="94"/>
        <v>114967</v>
      </c>
      <c r="AL156" s="52">
        <f t="shared" si="94"/>
        <v>114967</v>
      </c>
      <c r="AM156" s="53">
        <f t="shared" si="94"/>
        <v>114967</v>
      </c>
    </row>
    <row r="157" spans="1:39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58"/>
      <c r="L157" s="51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6"/>
    </row>
    <row r="158" spans="1:39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58" t="s">
        <v>97</v>
      </c>
      <c r="L158" s="51"/>
      <c r="M158" s="57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9"/>
      <c r="AK158" s="59"/>
      <c r="AL158" s="59"/>
      <c r="AM158" s="56"/>
    </row>
    <row r="159" spans="1:39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50" t="s">
        <v>161</v>
      </c>
      <c r="L159" s="51"/>
      <c r="M159" s="78">
        <f>M118*'Tax Laws'!$C$13</f>
        <v>0</v>
      </c>
      <c r="N159" s="78">
        <f>N118*'Tax Laws'!$C$13</f>
        <v>0</v>
      </c>
      <c r="O159" s="78">
        <f>O118*'Tax Laws'!$C$13</f>
        <v>0</v>
      </c>
      <c r="P159" s="78">
        <f>P118*'Tax Laws'!$C$13</f>
        <v>0</v>
      </c>
      <c r="Q159" s="78">
        <f>Q118*'Tax Laws'!$C$13</f>
        <v>0</v>
      </c>
      <c r="R159" s="78">
        <f>R118*'Tax Laws'!$C$13</f>
        <v>0</v>
      </c>
      <c r="S159" s="78">
        <f>S118*'Tax Laws'!$C$13</f>
        <v>0</v>
      </c>
      <c r="T159" s="78">
        <f>T118*'Tax Laws'!$C$13</f>
        <v>0</v>
      </c>
      <c r="U159" s="78">
        <f>U118*'Tax Laws'!$C$13</f>
        <v>0</v>
      </c>
      <c r="V159" s="78">
        <f>V118*'Tax Laws'!$C$13</f>
        <v>0</v>
      </c>
      <c r="W159" s="78">
        <f>W118*'Tax Laws'!$C$13</f>
        <v>0</v>
      </c>
      <c r="X159" s="78">
        <f>X118*'Tax Laws'!$C$13</f>
        <v>0</v>
      </c>
      <c r="Y159" s="78">
        <f>Y118*'Tax Laws'!$C$13</f>
        <v>0</v>
      </c>
      <c r="Z159" s="78">
        <f>Z118*'Tax Laws'!$C$13</f>
        <v>0</v>
      </c>
      <c r="AA159" s="78">
        <f>AA118*'Tax Laws'!$C$13</f>
        <v>0</v>
      </c>
      <c r="AB159" s="78">
        <f>AB118*'Tax Laws'!$C$13</f>
        <v>0</v>
      </c>
      <c r="AC159" s="78">
        <f>AC118*'Tax Laws'!$C$13</f>
        <v>0</v>
      </c>
      <c r="AD159" s="78">
        <f>AD118*'Tax Laws'!$C$13</f>
        <v>0</v>
      </c>
      <c r="AE159" s="78">
        <f>AE118*'Tax Laws'!$C$13</f>
        <v>0</v>
      </c>
      <c r="AF159" s="78">
        <f>AF118*'Tax Laws'!$C$13</f>
        <v>0</v>
      </c>
      <c r="AG159" s="78">
        <f>AG118*'Tax Laws'!$C$13</f>
        <v>0</v>
      </c>
      <c r="AH159" s="78">
        <f>AH118*'Tax Laws'!$C$13</f>
        <v>0</v>
      </c>
      <c r="AI159" s="78">
        <f>AI118*'Tax Laws'!$C$13</f>
        <v>0</v>
      </c>
      <c r="AJ159" s="78">
        <f>AJ118*'Tax Laws'!$C$13</f>
        <v>0</v>
      </c>
      <c r="AK159" s="78">
        <f>AK118*'Tax Laws'!$C$13</f>
        <v>0</v>
      </c>
      <c r="AL159" s="78">
        <f>AL118*'Tax Laws'!$C$13</f>
        <v>0</v>
      </c>
      <c r="AM159" s="110">
        <f>AM118*'Tax Laws'!$C$13</f>
        <v>0</v>
      </c>
    </row>
    <row r="160" spans="1:39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50" t="s">
        <v>157</v>
      </c>
      <c r="L160" s="51"/>
      <c r="M160" s="54">
        <f t="shared" ref="M160:AM160" si="95">IFERROR(M118/M79,0)</f>
        <v>0</v>
      </c>
      <c r="N160" s="54">
        <f t="shared" si="95"/>
        <v>0</v>
      </c>
      <c r="O160" s="54">
        <f t="shared" si="95"/>
        <v>0</v>
      </c>
      <c r="P160" s="54">
        <f t="shared" si="95"/>
        <v>0</v>
      </c>
      <c r="Q160" s="54">
        <f t="shared" si="95"/>
        <v>0</v>
      </c>
      <c r="R160" s="54">
        <f t="shared" si="95"/>
        <v>0</v>
      </c>
      <c r="S160" s="54">
        <f t="shared" si="95"/>
        <v>0</v>
      </c>
      <c r="T160" s="54">
        <f t="shared" si="95"/>
        <v>0</v>
      </c>
      <c r="U160" s="54">
        <f t="shared" si="95"/>
        <v>0</v>
      </c>
      <c r="V160" s="54">
        <f t="shared" si="95"/>
        <v>0</v>
      </c>
      <c r="W160" s="54">
        <f t="shared" si="95"/>
        <v>0</v>
      </c>
      <c r="X160" s="54">
        <f t="shared" si="95"/>
        <v>0</v>
      </c>
      <c r="Y160" s="54">
        <f t="shared" si="95"/>
        <v>0</v>
      </c>
      <c r="Z160" s="54">
        <f t="shared" si="95"/>
        <v>0</v>
      </c>
      <c r="AA160" s="54">
        <f t="shared" si="95"/>
        <v>0</v>
      </c>
      <c r="AB160" s="54">
        <f t="shared" si="95"/>
        <v>0</v>
      </c>
      <c r="AC160" s="54">
        <f t="shared" si="95"/>
        <v>0</v>
      </c>
      <c r="AD160" s="54">
        <f t="shared" si="95"/>
        <v>0</v>
      </c>
      <c r="AE160" s="54">
        <f t="shared" si="95"/>
        <v>0</v>
      </c>
      <c r="AF160" s="54">
        <f t="shared" si="95"/>
        <v>0</v>
      </c>
      <c r="AG160" s="54">
        <f t="shared" si="95"/>
        <v>0</v>
      </c>
      <c r="AH160" s="54">
        <f t="shared" si="95"/>
        <v>0</v>
      </c>
      <c r="AI160" s="54">
        <f t="shared" si="95"/>
        <v>0</v>
      </c>
      <c r="AJ160" s="54">
        <f t="shared" si="95"/>
        <v>0</v>
      </c>
      <c r="AK160" s="54">
        <f t="shared" si="95"/>
        <v>0</v>
      </c>
      <c r="AL160" s="54">
        <f t="shared" si="95"/>
        <v>0</v>
      </c>
      <c r="AM160" s="63">
        <f t="shared" si="95"/>
        <v>0</v>
      </c>
    </row>
    <row r="161" spans="1:39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50" t="s">
        <v>158</v>
      </c>
      <c r="L161" s="51"/>
      <c r="M161" s="54">
        <f t="shared" ref="M161:AM161" si="96">IFERROR(M118/M82,0)</f>
        <v>0</v>
      </c>
      <c r="N161" s="54">
        <f t="shared" si="96"/>
        <v>0</v>
      </c>
      <c r="O161" s="54">
        <f t="shared" si="96"/>
        <v>0</v>
      </c>
      <c r="P161" s="54">
        <f t="shared" si="96"/>
        <v>0</v>
      </c>
      <c r="Q161" s="54">
        <f t="shared" si="96"/>
        <v>0</v>
      </c>
      <c r="R161" s="54">
        <f t="shared" si="96"/>
        <v>0</v>
      </c>
      <c r="S161" s="54">
        <f t="shared" si="96"/>
        <v>0</v>
      </c>
      <c r="T161" s="54">
        <f t="shared" si="96"/>
        <v>0</v>
      </c>
      <c r="U161" s="54">
        <f t="shared" si="96"/>
        <v>0</v>
      </c>
      <c r="V161" s="54">
        <f t="shared" si="96"/>
        <v>0</v>
      </c>
      <c r="W161" s="54">
        <f t="shared" si="96"/>
        <v>0</v>
      </c>
      <c r="X161" s="54">
        <f t="shared" si="96"/>
        <v>0</v>
      </c>
      <c r="Y161" s="54">
        <f t="shared" si="96"/>
        <v>0</v>
      </c>
      <c r="Z161" s="54">
        <f t="shared" si="96"/>
        <v>0</v>
      </c>
      <c r="AA161" s="54">
        <f t="shared" si="96"/>
        <v>0</v>
      </c>
      <c r="AB161" s="54">
        <f t="shared" si="96"/>
        <v>0</v>
      </c>
      <c r="AC161" s="54">
        <f t="shared" si="96"/>
        <v>0</v>
      </c>
      <c r="AD161" s="54">
        <f t="shared" si="96"/>
        <v>0</v>
      </c>
      <c r="AE161" s="54">
        <f t="shared" si="96"/>
        <v>0</v>
      </c>
      <c r="AF161" s="54">
        <f t="shared" si="96"/>
        <v>0</v>
      </c>
      <c r="AG161" s="54">
        <f t="shared" si="96"/>
        <v>0</v>
      </c>
      <c r="AH161" s="54">
        <f t="shared" si="96"/>
        <v>0</v>
      </c>
      <c r="AI161" s="54">
        <f t="shared" si="96"/>
        <v>0</v>
      </c>
      <c r="AJ161" s="54">
        <f t="shared" si="96"/>
        <v>0</v>
      </c>
      <c r="AK161" s="54">
        <f t="shared" si="96"/>
        <v>0</v>
      </c>
      <c r="AL161" s="54">
        <f t="shared" si="96"/>
        <v>0</v>
      </c>
      <c r="AM161" s="63">
        <f t="shared" si="96"/>
        <v>0</v>
      </c>
    </row>
    <row r="162" spans="1:39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50" t="s">
        <v>159</v>
      </c>
      <c r="L162" s="51"/>
      <c r="M162" s="54">
        <f t="shared" ref="M162:AM162" si="97">IFERROR(M136/M137,0)</f>
        <v>0</v>
      </c>
      <c r="N162" s="54">
        <f t="shared" si="97"/>
        <v>0</v>
      </c>
      <c r="O162" s="54">
        <f t="shared" si="97"/>
        <v>0</v>
      </c>
      <c r="P162" s="54">
        <f t="shared" si="97"/>
        <v>0</v>
      </c>
      <c r="Q162" s="54">
        <f t="shared" si="97"/>
        <v>0</v>
      </c>
      <c r="R162" s="54">
        <f t="shared" si="97"/>
        <v>0</v>
      </c>
      <c r="S162" s="54">
        <f t="shared" si="97"/>
        <v>0</v>
      </c>
      <c r="T162" s="54">
        <f t="shared" si="97"/>
        <v>0</v>
      </c>
      <c r="U162" s="54">
        <f t="shared" si="97"/>
        <v>0</v>
      </c>
      <c r="V162" s="54">
        <f t="shared" si="97"/>
        <v>0</v>
      </c>
      <c r="W162" s="54">
        <f t="shared" si="97"/>
        <v>0</v>
      </c>
      <c r="X162" s="54">
        <f t="shared" si="97"/>
        <v>0</v>
      </c>
      <c r="Y162" s="54">
        <f t="shared" si="97"/>
        <v>0</v>
      </c>
      <c r="Z162" s="54">
        <f t="shared" si="97"/>
        <v>0</v>
      </c>
      <c r="AA162" s="54">
        <f t="shared" si="97"/>
        <v>0</v>
      </c>
      <c r="AB162" s="54">
        <f t="shared" si="97"/>
        <v>0</v>
      </c>
      <c r="AC162" s="54">
        <f t="shared" si="97"/>
        <v>0</v>
      </c>
      <c r="AD162" s="54">
        <f t="shared" si="97"/>
        <v>0</v>
      </c>
      <c r="AE162" s="54">
        <f t="shared" si="97"/>
        <v>0</v>
      </c>
      <c r="AF162" s="54">
        <f t="shared" si="97"/>
        <v>0</v>
      </c>
      <c r="AG162" s="54">
        <f t="shared" si="97"/>
        <v>0</v>
      </c>
      <c r="AH162" s="54">
        <f t="shared" si="97"/>
        <v>0</v>
      </c>
      <c r="AI162" s="54">
        <f t="shared" si="97"/>
        <v>0</v>
      </c>
      <c r="AJ162" s="54">
        <f t="shared" si="97"/>
        <v>0</v>
      </c>
      <c r="AK162" s="54">
        <f t="shared" si="97"/>
        <v>0</v>
      </c>
      <c r="AL162" s="54">
        <f t="shared" si="97"/>
        <v>0</v>
      </c>
      <c r="AM162" s="63">
        <f t="shared" si="97"/>
        <v>0</v>
      </c>
    </row>
    <row r="163" spans="1:39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50" t="s">
        <v>160</v>
      </c>
      <c r="L163" s="51"/>
      <c r="M163" s="54">
        <f t="shared" ref="M163:AM163" si="98">IFERROR(M136/M155,0)</f>
        <v>0</v>
      </c>
      <c r="N163" s="54">
        <f t="shared" si="98"/>
        <v>0</v>
      </c>
      <c r="O163" s="54">
        <f t="shared" si="98"/>
        <v>0</v>
      </c>
      <c r="P163" s="54">
        <f t="shared" si="98"/>
        <v>0</v>
      </c>
      <c r="Q163" s="54">
        <f t="shared" si="98"/>
        <v>0</v>
      </c>
      <c r="R163" s="54">
        <f t="shared" si="98"/>
        <v>0</v>
      </c>
      <c r="S163" s="54">
        <f t="shared" si="98"/>
        <v>0</v>
      </c>
      <c r="T163" s="54">
        <f t="shared" si="98"/>
        <v>0</v>
      </c>
      <c r="U163" s="54">
        <f t="shared" si="98"/>
        <v>0</v>
      </c>
      <c r="V163" s="54">
        <f t="shared" si="98"/>
        <v>0</v>
      </c>
      <c r="W163" s="54">
        <f t="shared" si="98"/>
        <v>0</v>
      </c>
      <c r="X163" s="54">
        <f t="shared" si="98"/>
        <v>0</v>
      </c>
      <c r="Y163" s="54">
        <f t="shared" si="98"/>
        <v>0</v>
      </c>
      <c r="Z163" s="54">
        <f t="shared" si="98"/>
        <v>0</v>
      </c>
      <c r="AA163" s="54">
        <f t="shared" si="98"/>
        <v>0</v>
      </c>
      <c r="AB163" s="54">
        <f t="shared" si="98"/>
        <v>0</v>
      </c>
      <c r="AC163" s="54">
        <f t="shared" si="98"/>
        <v>0</v>
      </c>
      <c r="AD163" s="54">
        <f t="shared" si="98"/>
        <v>0</v>
      </c>
      <c r="AE163" s="54">
        <f t="shared" si="98"/>
        <v>0</v>
      </c>
      <c r="AF163" s="54">
        <f t="shared" si="98"/>
        <v>0</v>
      </c>
      <c r="AG163" s="54">
        <f t="shared" si="98"/>
        <v>0</v>
      </c>
      <c r="AH163" s="54">
        <f t="shared" si="98"/>
        <v>0</v>
      </c>
      <c r="AI163" s="54">
        <f t="shared" si="98"/>
        <v>0</v>
      </c>
      <c r="AJ163" s="54">
        <f t="shared" si="98"/>
        <v>0</v>
      </c>
      <c r="AK163" s="54">
        <f t="shared" si="98"/>
        <v>0</v>
      </c>
      <c r="AL163" s="54">
        <f t="shared" si="98"/>
        <v>0</v>
      </c>
      <c r="AM163" s="63">
        <f t="shared" si="98"/>
        <v>0</v>
      </c>
    </row>
    <row r="164" spans="1:39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50" t="s">
        <v>130</v>
      </c>
      <c r="L164" s="51"/>
      <c r="M164" s="52">
        <f t="shared" ref="M164:AM164" si="99">M159+M39*M161+M40*M161+M38*M160+M41*M162+M42*M163</f>
        <v>0</v>
      </c>
      <c r="N164" s="52">
        <f t="shared" si="99"/>
        <v>0</v>
      </c>
      <c r="O164" s="52">
        <f t="shared" si="99"/>
        <v>0</v>
      </c>
      <c r="P164" s="52">
        <f t="shared" si="99"/>
        <v>0</v>
      </c>
      <c r="Q164" s="52">
        <f t="shared" si="99"/>
        <v>0</v>
      </c>
      <c r="R164" s="52">
        <f t="shared" si="99"/>
        <v>0</v>
      </c>
      <c r="S164" s="52">
        <f t="shared" si="99"/>
        <v>0</v>
      </c>
      <c r="T164" s="52">
        <f t="shared" si="99"/>
        <v>0</v>
      </c>
      <c r="U164" s="52">
        <f t="shared" si="99"/>
        <v>0</v>
      </c>
      <c r="V164" s="52">
        <f t="shared" si="99"/>
        <v>0</v>
      </c>
      <c r="W164" s="52">
        <f t="shared" si="99"/>
        <v>0</v>
      </c>
      <c r="X164" s="52">
        <f t="shared" si="99"/>
        <v>0</v>
      </c>
      <c r="Y164" s="52">
        <f t="shared" si="99"/>
        <v>0</v>
      </c>
      <c r="Z164" s="52">
        <f t="shared" si="99"/>
        <v>0</v>
      </c>
      <c r="AA164" s="52">
        <f t="shared" si="99"/>
        <v>0</v>
      </c>
      <c r="AB164" s="52">
        <f t="shared" si="99"/>
        <v>0</v>
      </c>
      <c r="AC164" s="52">
        <f t="shared" si="99"/>
        <v>0</v>
      </c>
      <c r="AD164" s="52">
        <f t="shared" si="99"/>
        <v>0</v>
      </c>
      <c r="AE164" s="52">
        <f t="shared" si="99"/>
        <v>0</v>
      </c>
      <c r="AF164" s="52">
        <f t="shared" si="99"/>
        <v>0</v>
      </c>
      <c r="AG164" s="52">
        <f t="shared" si="99"/>
        <v>0</v>
      </c>
      <c r="AH164" s="52">
        <f t="shared" si="99"/>
        <v>0</v>
      </c>
      <c r="AI164" s="52">
        <f t="shared" si="99"/>
        <v>0</v>
      </c>
      <c r="AJ164" s="52">
        <f t="shared" si="99"/>
        <v>0</v>
      </c>
      <c r="AK164" s="52">
        <f t="shared" si="99"/>
        <v>0</v>
      </c>
      <c r="AL164" s="52">
        <f t="shared" si="99"/>
        <v>0</v>
      </c>
      <c r="AM164" s="53">
        <f t="shared" si="99"/>
        <v>0</v>
      </c>
    </row>
    <row r="165" spans="1:39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50"/>
      <c r="L165" s="51"/>
      <c r="M165" s="57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9"/>
      <c r="AK165" s="59"/>
      <c r="AL165" s="59"/>
      <c r="AM165" s="56"/>
    </row>
    <row r="166" spans="1:39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58" t="s">
        <v>28</v>
      </c>
      <c r="L166" s="51"/>
      <c r="M166" s="52">
        <f t="shared" ref="M166:AM166" si="100">$AL$15/$L$5</f>
        <v>4680.1506324583315</v>
      </c>
      <c r="N166" s="52">
        <f t="shared" si="100"/>
        <v>4680.1506324583315</v>
      </c>
      <c r="O166" s="52">
        <f t="shared" si="100"/>
        <v>4680.1506324583315</v>
      </c>
      <c r="P166" s="52">
        <f t="shared" si="100"/>
        <v>4680.1506324583315</v>
      </c>
      <c r="Q166" s="52">
        <f t="shared" si="100"/>
        <v>4680.1506324583315</v>
      </c>
      <c r="R166" s="52">
        <f t="shared" si="100"/>
        <v>4680.1506324583315</v>
      </c>
      <c r="S166" s="52">
        <f t="shared" si="100"/>
        <v>4680.1506324583315</v>
      </c>
      <c r="T166" s="52">
        <f t="shared" si="100"/>
        <v>4680.1506324583315</v>
      </c>
      <c r="U166" s="52">
        <f t="shared" si="100"/>
        <v>4680.1506324583315</v>
      </c>
      <c r="V166" s="52">
        <f t="shared" si="100"/>
        <v>4680.1506324583315</v>
      </c>
      <c r="W166" s="52">
        <f t="shared" si="100"/>
        <v>4680.1506324583315</v>
      </c>
      <c r="X166" s="52">
        <f t="shared" si="100"/>
        <v>4680.1506324583315</v>
      </c>
      <c r="Y166" s="52">
        <f t="shared" si="100"/>
        <v>4680.1506324583315</v>
      </c>
      <c r="Z166" s="52">
        <f t="shared" si="100"/>
        <v>4680.1506324583315</v>
      </c>
      <c r="AA166" s="52">
        <f t="shared" si="100"/>
        <v>4680.1506324583315</v>
      </c>
      <c r="AB166" s="52">
        <f t="shared" si="100"/>
        <v>4680.1506324583315</v>
      </c>
      <c r="AC166" s="52">
        <f t="shared" si="100"/>
        <v>4680.1506324583315</v>
      </c>
      <c r="AD166" s="52">
        <f t="shared" si="100"/>
        <v>4680.1506324583315</v>
      </c>
      <c r="AE166" s="52">
        <f t="shared" si="100"/>
        <v>4680.1506324583315</v>
      </c>
      <c r="AF166" s="52">
        <f t="shared" si="100"/>
        <v>4680.1506324583315</v>
      </c>
      <c r="AG166" s="52">
        <f t="shared" si="100"/>
        <v>4680.1506324583315</v>
      </c>
      <c r="AH166" s="52">
        <f t="shared" si="100"/>
        <v>4680.1506324583315</v>
      </c>
      <c r="AI166" s="52">
        <f t="shared" si="100"/>
        <v>4680.1506324583315</v>
      </c>
      <c r="AJ166" s="52">
        <f t="shared" si="100"/>
        <v>4680.1506324583315</v>
      </c>
      <c r="AK166" s="52">
        <f t="shared" si="100"/>
        <v>4680.1506324583315</v>
      </c>
      <c r="AL166" s="52">
        <f t="shared" si="100"/>
        <v>4680.1506324583315</v>
      </c>
      <c r="AM166" s="53">
        <f t="shared" si="100"/>
        <v>4680.1506324583315</v>
      </c>
    </row>
    <row r="167" spans="1:39" ht="15.75" thickBo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60" t="s">
        <v>77</v>
      </c>
      <c r="L167" s="61"/>
      <c r="M167" s="62">
        <f t="shared" ref="M167:AM167" si="101">IFERROR(M14/M34,0)</f>
        <v>0.49998902585496224</v>
      </c>
      <c r="N167" s="62">
        <f t="shared" si="101"/>
        <v>0.49998902585496224</v>
      </c>
      <c r="O167" s="62">
        <f t="shared" si="101"/>
        <v>0.49998902585496224</v>
      </c>
      <c r="P167" s="62">
        <f t="shared" si="101"/>
        <v>0.49998902585496224</v>
      </c>
      <c r="Q167" s="62">
        <f t="shared" si="101"/>
        <v>0.49998902585496224</v>
      </c>
      <c r="R167" s="62">
        <f t="shared" si="101"/>
        <v>0.49998902585496224</v>
      </c>
      <c r="S167" s="62">
        <f t="shared" si="101"/>
        <v>0.49998902585496224</v>
      </c>
      <c r="T167" s="62">
        <f t="shared" si="101"/>
        <v>0.49998902585496224</v>
      </c>
      <c r="U167" s="62">
        <f t="shared" si="101"/>
        <v>0.49998902585496224</v>
      </c>
      <c r="V167" s="62">
        <f t="shared" si="101"/>
        <v>0.49998902585496224</v>
      </c>
      <c r="W167" s="62">
        <f t="shared" si="101"/>
        <v>0.49998902585496224</v>
      </c>
      <c r="X167" s="62">
        <f t="shared" si="101"/>
        <v>0.49998902585496224</v>
      </c>
      <c r="Y167" s="62">
        <f t="shared" si="101"/>
        <v>0.49998902585496224</v>
      </c>
      <c r="Z167" s="62">
        <f t="shared" si="101"/>
        <v>0.50063780801576041</v>
      </c>
      <c r="AA167" s="62">
        <f t="shared" si="101"/>
        <v>0.52707589591789716</v>
      </c>
      <c r="AB167" s="62">
        <f t="shared" si="101"/>
        <v>0.62276123513757919</v>
      </c>
      <c r="AC167" s="62">
        <f t="shared" si="101"/>
        <v>0.65708935664378665</v>
      </c>
      <c r="AD167" s="62">
        <f t="shared" si="101"/>
        <v>0.65708935664378665</v>
      </c>
      <c r="AE167" s="62">
        <f t="shared" si="101"/>
        <v>0.65708935664378665</v>
      </c>
      <c r="AF167" s="62">
        <f t="shared" si="101"/>
        <v>0.65708935664378665</v>
      </c>
      <c r="AG167" s="62">
        <f t="shared" si="101"/>
        <v>0.65708935664378665</v>
      </c>
      <c r="AH167" s="62">
        <f t="shared" si="101"/>
        <v>0.65708935664378665</v>
      </c>
      <c r="AI167" s="62">
        <f t="shared" si="101"/>
        <v>0.65708935664378665</v>
      </c>
      <c r="AJ167" s="62">
        <f t="shared" si="101"/>
        <v>0.65708935664378665</v>
      </c>
      <c r="AK167" s="62">
        <f t="shared" si="101"/>
        <v>0</v>
      </c>
      <c r="AL167" s="62">
        <f t="shared" si="101"/>
        <v>0</v>
      </c>
      <c r="AM167" s="64">
        <f t="shared" si="101"/>
        <v>0</v>
      </c>
    </row>
    <row r="169" spans="1:39" x14ac:dyDescent="0.25"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2" spans="1:39" ht="26.25" x14ac:dyDescent="0.4">
      <c r="O172" s="97" t="s">
        <v>223</v>
      </c>
      <c r="R172" s="4"/>
      <c r="U172" s="97" t="s">
        <v>224</v>
      </c>
      <c r="V172" s="16"/>
    </row>
    <row r="173" spans="1:39" x14ac:dyDescent="0.25">
      <c r="O173" s="1" t="s">
        <v>81</v>
      </c>
      <c r="U173" s="1" t="s">
        <v>81</v>
      </c>
      <c r="V173" s="4"/>
    </row>
    <row r="174" spans="1:39" x14ac:dyDescent="0.25">
      <c r="O174" s="1" t="s">
        <v>177</v>
      </c>
      <c r="P174" s="24" t="str">
        <f>Summary!C31</f>
        <v>SINGLE</v>
      </c>
      <c r="Q174" t="s">
        <v>215</v>
      </c>
      <c r="U174" s="1" t="s">
        <v>177</v>
      </c>
      <c r="V174" s="24" t="str">
        <f>Summary!C31</f>
        <v>SINGLE</v>
      </c>
      <c r="W174" t="s">
        <v>215</v>
      </c>
    </row>
    <row r="175" spans="1:39" x14ac:dyDescent="0.25">
      <c r="O175" s="1" t="s">
        <v>178</v>
      </c>
      <c r="P175" s="24">
        <f>Tax_Year</f>
        <v>2018</v>
      </c>
      <c r="Q175" t="s">
        <v>214</v>
      </c>
      <c r="U175" s="1" t="s">
        <v>178</v>
      </c>
      <c r="V175" s="24">
        <f>Tax_Year</f>
        <v>2018</v>
      </c>
      <c r="W175" t="s">
        <v>214</v>
      </c>
    </row>
    <row r="177" spans="15:24" x14ac:dyDescent="0.25">
      <c r="O177" s="1" t="s">
        <v>231</v>
      </c>
      <c r="U177" s="1" t="s">
        <v>230</v>
      </c>
      <c r="V177" s="1"/>
      <c r="W177" s="1"/>
    </row>
    <row r="178" spans="15:24" ht="15.75" thickBot="1" x14ac:dyDescent="0.3">
      <c r="O178" s="17" t="s">
        <v>186</v>
      </c>
      <c r="P178" s="82" t="s">
        <v>173</v>
      </c>
      <c r="Q178" s="82" t="s">
        <v>55</v>
      </c>
      <c r="R178" s="82" t="s">
        <v>102</v>
      </c>
      <c r="U178" s="83" t="s">
        <v>174</v>
      </c>
      <c r="V178" s="82" t="s">
        <v>173</v>
      </c>
      <c r="W178" s="82" t="s">
        <v>55</v>
      </c>
      <c r="X178" s="82" t="s">
        <v>102</v>
      </c>
    </row>
    <row r="179" spans="15:24" x14ac:dyDescent="0.25">
      <c r="O179" s="86">
        <f t="shared" ref="O179:O185" si="102">P180+0.01</f>
        <v>503700.01</v>
      </c>
      <c r="P179" s="87">
        <f t="array" ref="P179">INDEX('Tax Paycheck Withholdings'!$A$10:$AA$17,(ROW()-ROW(P$179)+1),MATCH(1,($P$175='Tax Paycheck Withholdings'!$A$7:$AA$7)*($P$174='Tax Paycheck Withholdings'!$A$8:$AA$8)*(P$178='Tax Paycheck Withholdings'!$A$9:$AA$9),0))</f>
        <v>999999999</v>
      </c>
      <c r="Q179" s="100">
        <f t="array" ref="Q179">INDEX('Tax Paycheck Withholdings'!$A$10:$AA$17,(ROW()-ROW(Q$179)+1),MATCH(1,($P$175='Tax Paycheck Withholdings'!$A$7:$AA$7)*($P$174='Tax Paycheck Withholdings'!$A$8:$AA$8)*(Q$178='Tax Paycheck Withholdings'!$A$9:$AA$9),0))</f>
        <v>0.37</v>
      </c>
      <c r="R179" s="89">
        <f t="shared" ref="R179:R186" si="103">(P179-O179)*Q179</f>
        <v>369813630.62629998</v>
      </c>
      <c r="U179" s="86">
        <f t="shared" ref="U179:U187" si="104">V180+0.01</f>
        <v>1000000.01</v>
      </c>
      <c r="V179" s="87">
        <f t="array" ref="V179">INDEX('Tax Paycheck Withholdings'!$A$30:$AA$39,(ROW()-ROW(V$179)+1),MATCH(1,($V$175='Tax Paycheck Withholdings'!$A$27:$AA$27)*($V$174='Tax Paycheck Withholdings'!$A$28:$AA$28)*($V$178='Tax Paycheck Withholdings'!$A$29:$AA$29),0))</f>
        <v>999999999</v>
      </c>
      <c r="W179" s="88">
        <f t="array" ref="W179">INDEX('Tax Paycheck Withholdings'!$A$30:$AA$39,(ROW()-ROW(V$179)+1),MATCH(1,($V$175='Tax Paycheck Withholdings'!$A$27:$AA$27)*($V$174='Tax Paycheck Withholdings'!$A$28:$AA$28)*($W$178='Tax Paycheck Withholdings'!$A$29:$AA$29),0))</f>
        <v>0.14630000000000001</v>
      </c>
      <c r="X179" s="89">
        <f t="shared" ref="X179:X188" si="105">(V179-U179)*W179</f>
        <v>146153699.85223702</v>
      </c>
    </row>
    <row r="180" spans="15:24" x14ac:dyDescent="0.25">
      <c r="O180" s="90">
        <f t="shared" si="102"/>
        <v>203700.01</v>
      </c>
      <c r="P180" s="4">
        <f t="array" ref="P180">INDEX('Tax Paycheck Withholdings'!$A$10:$AA$17,(ROW()-ROW(P$179)+1),MATCH(1,($P$175='Tax Paycheck Withholdings'!$A$7:$AA$7)*($P$174='Tax Paycheck Withholdings'!$A$8:$AA$8)*(P$178='Tax Paycheck Withholdings'!$A$9:$AA$9),0))</f>
        <v>503700</v>
      </c>
      <c r="Q180" s="10">
        <f t="array" ref="Q180">INDEX('Tax Paycheck Withholdings'!$A$10:$AA$17,(ROW()-ROW(Q$179)+1),MATCH(1,($P$175='Tax Paycheck Withholdings'!$A$7:$AA$7)*($P$174='Tax Paycheck Withholdings'!$A$8:$AA$8)*(Q$178='Tax Paycheck Withholdings'!$A$9:$AA$9),0))</f>
        <v>0.35</v>
      </c>
      <c r="R180" s="91">
        <f t="shared" si="103"/>
        <v>104999.99649999999</v>
      </c>
      <c r="U180" s="90">
        <f t="shared" si="104"/>
        <v>551473.01</v>
      </c>
      <c r="V180" s="4">
        <f t="array" ref="V180">INDEX('Tax Paycheck Withholdings'!$A$30:$AA$39,(ROW()-ROW(V$179)+1),MATCH(1,($V$175='Tax Paycheck Withholdings'!$A$27:$AA$27)*($V$174='Tax Paycheck Withholdings'!$A$28:$AA$28)*($V$178='Tax Paycheck Withholdings'!$A$29:$AA$29),0))</f>
        <v>1000000</v>
      </c>
      <c r="W180" s="31">
        <f t="array" ref="W180">INDEX('Tax Paycheck Withholdings'!$A$30:$AA$39,(ROW()-ROW(V$179)+1),MATCH(1,($V$175='Tax Paycheck Withholdings'!$A$27:$AA$27)*($V$174='Tax Paycheck Withholdings'!$A$28:$AA$28)*($W$178='Tax Paycheck Withholdings'!$A$29:$AA$29),0))</f>
        <v>0.1353</v>
      </c>
      <c r="X180" s="91">
        <f t="shared" si="105"/>
        <v>60685.701746999999</v>
      </c>
    </row>
    <row r="181" spans="15:24" x14ac:dyDescent="0.25">
      <c r="O181" s="90">
        <f t="shared" si="102"/>
        <v>161200.01</v>
      </c>
      <c r="P181" s="4">
        <f t="array" ref="P181">INDEX('Tax Paycheck Withholdings'!$A$10:$AA$17,(ROW()-ROW(P$179)+1),MATCH(1,($P$175='Tax Paycheck Withholdings'!$A$7:$AA$7)*($P$174='Tax Paycheck Withholdings'!$A$8:$AA$8)*(P$178='Tax Paycheck Withholdings'!$A$9:$AA$9),0))</f>
        <v>203700</v>
      </c>
      <c r="Q181" s="10">
        <f t="array" ref="Q181">INDEX('Tax Paycheck Withholdings'!$A$10:$AA$17,(ROW()-ROW(Q$179)+1),MATCH(1,($P$175='Tax Paycheck Withholdings'!$A$7:$AA$7)*($P$174='Tax Paycheck Withholdings'!$A$8:$AA$8)*(Q$178='Tax Paycheck Withholdings'!$A$9:$AA$9),0))</f>
        <v>0.32</v>
      </c>
      <c r="R181" s="91">
        <f t="shared" si="103"/>
        <v>13599.996799999997</v>
      </c>
      <c r="U181" s="90">
        <f t="shared" si="104"/>
        <v>330884.01</v>
      </c>
      <c r="V181" s="4">
        <f t="array" ref="V181">INDEX('Tax Paycheck Withholdings'!$A$30:$AA$39,(ROW()-ROW(V$179)+1),MATCH(1,($V$175='Tax Paycheck Withholdings'!$A$27:$AA$27)*($V$174='Tax Paycheck Withholdings'!$A$28:$AA$28)*($V$178='Tax Paycheck Withholdings'!$A$29:$AA$29),0))</f>
        <v>551473</v>
      </c>
      <c r="W181" s="31">
        <f t="array" ref="W181">INDEX('Tax Paycheck Withholdings'!$A$30:$AA$39,(ROW()-ROW(V$179)+1),MATCH(1,($V$175='Tax Paycheck Withholdings'!$A$27:$AA$27)*($V$174='Tax Paycheck Withholdings'!$A$28:$AA$28)*($W$178='Tax Paycheck Withholdings'!$A$29:$AA$29),0))</f>
        <v>0.12429999999999999</v>
      </c>
      <c r="X181" s="91">
        <f t="shared" si="105"/>
        <v>27419.211456999998</v>
      </c>
    </row>
    <row r="182" spans="15:24" x14ac:dyDescent="0.25">
      <c r="O182" s="90">
        <f t="shared" si="102"/>
        <v>86200.01</v>
      </c>
      <c r="P182" s="4">
        <f t="array" ref="P182">INDEX('Tax Paycheck Withholdings'!$A$10:$AA$17,(ROW()-ROW(P$179)+1),MATCH(1,($P$175='Tax Paycheck Withholdings'!$A$7:$AA$7)*($P$174='Tax Paycheck Withholdings'!$A$8:$AA$8)*(P$178='Tax Paycheck Withholdings'!$A$9:$AA$9),0))</f>
        <v>161200</v>
      </c>
      <c r="Q182" s="10">
        <f t="array" ref="Q182">INDEX('Tax Paycheck Withholdings'!$A$10:$AA$17,(ROW()-ROW(Q$179)+1),MATCH(1,($P$175='Tax Paycheck Withholdings'!$A$7:$AA$7)*($P$174='Tax Paycheck Withholdings'!$A$8:$AA$8)*(Q$178='Tax Paycheck Withholdings'!$A$9:$AA$9),0))</f>
        <v>0.24</v>
      </c>
      <c r="R182" s="91">
        <f t="shared" si="103"/>
        <v>17999.997599999999</v>
      </c>
      <c r="U182" s="90">
        <f t="shared" si="104"/>
        <v>275738.01</v>
      </c>
      <c r="V182" s="4">
        <f t="array" ref="V182">INDEX('Tax Paycheck Withholdings'!$A$30:$AA$39,(ROW()-ROW(V$179)+1),MATCH(1,($V$175='Tax Paycheck Withholdings'!$A$27:$AA$27)*($V$174='Tax Paycheck Withholdings'!$A$28:$AA$28)*($V$178='Tax Paycheck Withholdings'!$A$29:$AA$29),0))</f>
        <v>330884</v>
      </c>
      <c r="W182" s="31">
        <f t="array" ref="W182">INDEX('Tax Paycheck Withholdings'!$A$30:$AA$39,(ROW()-ROW(V$179)+1),MATCH(1,($V$175='Tax Paycheck Withholdings'!$A$27:$AA$27)*($V$174='Tax Paycheck Withholdings'!$A$28:$AA$28)*($W$178='Tax Paycheck Withholdings'!$A$29:$AA$29),0))</f>
        <v>0.1133</v>
      </c>
      <c r="X182" s="91">
        <f t="shared" si="105"/>
        <v>6248.0406669999984</v>
      </c>
    </row>
    <row r="183" spans="15:24" x14ac:dyDescent="0.25">
      <c r="O183" s="90">
        <f t="shared" si="102"/>
        <v>42400.01</v>
      </c>
      <c r="P183" s="4">
        <f t="array" ref="P183">INDEX('Tax Paycheck Withholdings'!$A$10:$AA$17,(ROW()-ROW(P$179)+1),MATCH(1,($P$175='Tax Paycheck Withholdings'!$A$7:$AA$7)*($P$174='Tax Paycheck Withholdings'!$A$8:$AA$8)*(P$178='Tax Paycheck Withholdings'!$A$9:$AA$9),0))</f>
        <v>86200</v>
      </c>
      <c r="Q183" s="10">
        <f t="array" ref="Q183">INDEX('Tax Paycheck Withholdings'!$A$10:$AA$17,(ROW()-ROW(Q$179)+1),MATCH(1,($P$175='Tax Paycheck Withholdings'!$A$7:$AA$7)*($P$174='Tax Paycheck Withholdings'!$A$8:$AA$8)*(Q$178='Tax Paycheck Withholdings'!$A$9:$AA$9),0))</f>
        <v>0.22</v>
      </c>
      <c r="R183" s="91">
        <f t="shared" si="103"/>
        <v>9635.9977999999992</v>
      </c>
      <c r="U183" s="90">
        <f t="shared" si="104"/>
        <v>53980.01</v>
      </c>
      <c r="V183" s="4">
        <f t="array" ref="V183">INDEX('Tax Paycheck Withholdings'!$A$30:$AA$39,(ROW()-ROW(V$179)+1),MATCH(1,($V$175='Tax Paycheck Withholdings'!$A$27:$AA$27)*($V$174='Tax Paycheck Withholdings'!$A$28:$AA$28)*($V$178='Tax Paycheck Withholdings'!$A$29:$AA$29),0))</f>
        <v>275738</v>
      </c>
      <c r="W183" s="31">
        <f t="array" ref="W183">INDEX('Tax Paycheck Withholdings'!$A$30:$AA$39,(ROW()-ROW(V$179)+1),MATCH(1,($V$175='Tax Paycheck Withholdings'!$A$27:$AA$27)*($V$174='Tax Paycheck Withholdings'!$A$28:$AA$28)*($W$178='Tax Paycheck Withholdings'!$A$29:$AA$29),0))</f>
        <v>0.1023</v>
      </c>
      <c r="X183" s="91">
        <f t="shared" si="105"/>
        <v>22685.842377000001</v>
      </c>
    </row>
    <row r="184" spans="15:24" x14ac:dyDescent="0.25">
      <c r="O184" s="90">
        <f t="shared" si="102"/>
        <v>13225.01</v>
      </c>
      <c r="P184" s="4">
        <f t="array" ref="P184">INDEX('Tax Paycheck Withholdings'!$A$10:$AA$17,(ROW()-ROW(P$179)+1),MATCH(1,($P$175='Tax Paycheck Withholdings'!$A$7:$AA$7)*($P$174='Tax Paycheck Withholdings'!$A$8:$AA$8)*(P$178='Tax Paycheck Withholdings'!$A$9:$AA$9),0))</f>
        <v>42400</v>
      </c>
      <c r="Q184" s="10">
        <f t="array" ref="Q184">INDEX('Tax Paycheck Withholdings'!$A$10:$AA$17,(ROW()-ROW(Q$179)+1),MATCH(1,($P$175='Tax Paycheck Withholdings'!$A$7:$AA$7)*($P$174='Tax Paycheck Withholdings'!$A$8:$AA$8)*(Q$178='Tax Paycheck Withholdings'!$A$9:$AA$9),0))</f>
        <v>0.12</v>
      </c>
      <c r="R184" s="91">
        <f t="shared" si="103"/>
        <v>3500.9987999999998</v>
      </c>
      <c r="U184" s="90">
        <f t="shared" si="104"/>
        <v>42711.01</v>
      </c>
      <c r="V184" s="4">
        <f t="array" ref="V184">INDEX('Tax Paycheck Withholdings'!$A$30:$AA$39,(ROW()-ROW(V$179)+1),MATCH(1,($V$175='Tax Paycheck Withholdings'!$A$27:$AA$27)*($V$174='Tax Paycheck Withholdings'!$A$28:$AA$28)*($V$178='Tax Paycheck Withholdings'!$A$29:$AA$29),0))</f>
        <v>53980</v>
      </c>
      <c r="W184" s="31">
        <f t="array" ref="W184">INDEX('Tax Paycheck Withholdings'!$A$30:$AA$39,(ROW()-ROW(V$179)+1),MATCH(1,($V$175='Tax Paycheck Withholdings'!$A$27:$AA$27)*($V$174='Tax Paycheck Withholdings'!$A$28:$AA$28)*($W$178='Tax Paycheck Withholdings'!$A$29:$AA$29),0))</f>
        <v>8.7999999999999995E-2</v>
      </c>
      <c r="X184" s="91">
        <f t="shared" si="105"/>
        <v>991.67111999999975</v>
      </c>
    </row>
    <row r="185" spans="15:24" x14ac:dyDescent="0.25">
      <c r="O185" s="90">
        <f t="shared" si="102"/>
        <v>3700.01</v>
      </c>
      <c r="P185" s="4">
        <f t="array" ref="P185">INDEX('Tax Paycheck Withholdings'!$A$10:$AA$17,(ROW()-ROW(P$179)+1),MATCH(1,($P$175='Tax Paycheck Withholdings'!$A$7:$AA$7)*($P$174='Tax Paycheck Withholdings'!$A$8:$AA$8)*(P$178='Tax Paycheck Withholdings'!$A$9:$AA$9),0))</f>
        <v>13225</v>
      </c>
      <c r="Q185" s="10">
        <f t="array" ref="Q185">INDEX('Tax Paycheck Withholdings'!$A$10:$AA$17,(ROW()-ROW(Q$179)+1),MATCH(1,($P$175='Tax Paycheck Withholdings'!$A$7:$AA$7)*($P$174='Tax Paycheck Withholdings'!$A$8:$AA$8)*(Q$178='Tax Paycheck Withholdings'!$A$9:$AA$9),0))</f>
        <v>0.1</v>
      </c>
      <c r="R185" s="91">
        <f t="shared" si="103"/>
        <v>952.49900000000002</v>
      </c>
      <c r="U185" s="90">
        <f t="shared" si="104"/>
        <v>30769.01</v>
      </c>
      <c r="V185" s="4">
        <f t="array" ref="V185">INDEX('Tax Paycheck Withholdings'!$A$30:$AA$39,(ROW()-ROW(V$179)+1),MATCH(1,($V$175='Tax Paycheck Withholdings'!$A$27:$AA$27)*($V$174='Tax Paycheck Withholdings'!$A$28:$AA$28)*($V$178='Tax Paycheck Withholdings'!$A$29:$AA$29),0))</f>
        <v>42711</v>
      </c>
      <c r="W185" s="31">
        <f t="array" ref="W185">INDEX('Tax Paycheck Withholdings'!$A$30:$AA$39,(ROW()-ROW(V$179)+1),MATCH(1,($V$175='Tax Paycheck Withholdings'!$A$27:$AA$27)*($V$174='Tax Paycheck Withholdings'!$A$28:$AA$28)*($W$178='Tax Paycheck Withholdings'!$A$29:$AA$29),0))</f>
        <v>6.6000000000000003E-2</v>
      </c>
      <c r="X185" s="91">
        <f t="shared" si="105"/>
        <v>788.1713400000001</v>
      </c>
    </row>
    <row r="186" spans="15:24" ht="15.75" thickBot="1" x14ac:dyDescent="0.3">
      <c r="O186" s="92">
        <v>0</v>
      </c>
      <c r="P186" s="93">
        <f t="array" ref="P186">INDEX('Tax Paycheck Withholdings'!$A$10:$AA$17,(ROW()-ROW(P$179)+1),MATCH(1,($P$175='Tax Paycheck Withholdings'!$A$7:$AA$7)*($P$174='Tax Paycheck Withholdings'!$A$8:$AA$8)*(P$178='Tax Paycheck Withholdings'!$A$9:$AA$9),0))</f>
        <v>3700</v>
      </c>
      <c r="Q186" s="101">
        <f t="array" ref="Q186">INDEX('Tax Paycheck Withholdings'!$A$10:$AA$17,(ROW()-ROW(Q$179)+1),MATCH(1,($P$175='Tax Paycheck Withholdings'!$A$7:$AA$7)*($P$174='Tax Paycheck Withholdings'!$A$8:$AA$8)*(Q$178='Tax Paycheck Withholdings'!$A$9:$AA$9),0))</f>
        <v>0</v>
      </c>
      <c r="R186" s="95">
        <f t="shared" si="103"/>
        <v>0</v>
      </c>
      <c r="U186" s="90">
        <f t="shared" si="104"/>
        <v>19495.009999999998</v>
      </c>
      <c r="V186" s="4">
        <f t="array" ref="V186">INDEX('Tax Paycheck Withholdings'!$A$30:$AA$39,(ROW()-ROW(V$179)+1),MATCH(1,($V$175='Tax Paycheck Withholdings'!$A$27:$AA$27)*($V$174='Tax Paycheck Withholdings'!$A$28:$AA$28)*($V$178='Tax Paycheck Withholdings'!$A$29:$AA$29),0))</f>
        <v>30769</v>
      </c>
      <c r="W186" s="31">
        <f t="array" ref="W186">INDEX('Tax Paycheck Withholdings'!$A$30:$AA$39,(ROW()-ROW(V$179)+1),MATCH(1,($V$175='Tax Paycheck Withholdings'!$A$27:$AA$27)*($V$174='Tax Paycheck Withholdings'!$A$28:$AA$28)*($W$178='Tax Paycheck Withholdings'!$A$29:$AA$29),0))</f>
        <v>4.3999999999999997E-2</v>
      </c>
      <c r="X186" s="91">
        <f t="shared" si="105"/>
        <v>496.05556000000001</v>
      </c>
    </row>
    <row r="187" spans="15:24" x14ac:dyDescent="0.25">
      <c r="U187" s="90">
        <f t="shared" si="104"/>
        <v>8223.01</v>
      </c>
      <c r="V187" s="4">
        <f t="array" ref="V187">INDEX('Tax Paycheck Withholdings'!$A$30:$AA$39,(ROW()-ROW(V$179)+1),MATCH(1,($V$175='Tax Paycheck Withholdings'!$A$27:$AA$27)*($V$174='Tax Paycheck Withholdings'!$A$28:$AA$28)*($V$178='Tax Paycheck Withholdings'!$A$29:$AA$29),0))</f>
        <v>19495</v>
      </c>
      <c r="W187" s="31">
        <f t="array" ref="W187">INDEX('Tax Paycheck Withholdings'!$A$30:$AA$39,(ROW()-ROW(V$179)+1),MATCH(1,($V$175='Tax Paycheck Withholdings'!$A$27:$AA$27)*($V$174='Tax Paycheck Withholdings'!$A$28:$AA$28)*($W$178='Tax Paycheck Withholdings'!$A$29:$AA$29),0))</f>
        <v>2.1999999999999999E-2</v>
      </c>
      <c r="X187" s="91">
        <f t="shared" si="105"/>
        <v>247.98377999999997</v>
      </c>
    </row>
    <row r="188" spans="15:24" ht="15.75" thickBot="1" x14ac:dyDescent="0.3">
      <c r="U188" s="92">
        <v>0</v>
      </c>
      <c r="V188" s="93">
        <f t="array" ref="V188">INDEX('Tax Paycheck Withholdings'!$A$30:$AA$39,(ROW()-ROW(V$179)+1),MATCH(1,($V$175='Tax Paycheck Withholdings'!$A$27:$AA$27)*($V$174='Tax Paycheck Withholdings'!$A$28:$AA$28)*($V$178='Tax Paycheck Withholdings'!$A$29:$AA$29),0))</f>
        <v>8223</v>
      </c>
      <c r="W188" s="94">
        <f t="array" ref="W188">INDEX('Tax Paycheck Withholdings'!$A$30:$AA$39,(ROW()-ROW(V$179)+1),MATCH(1,($V$175='Tax Paycheck Withholdings'!$A$27:$AA$27)*($V$174='Tax Paycheck Withholdings'!$A$28:$AA$28)*($W$178='Tax Paycheck Withholdings'!$A$29:$AA$29),0))</f>
        <v>1.0999999999999999E-2</v>
      </c>
      <c r="X188" s="95">
        <f t="shared" si="105"/>
        <v>90.452999999999989</v>
      </c>
    </row>
    <row r="189" spans="15:24" x14ac:dyDescent="0.25">
      <c r="P189" s="16"/>
    </row>
    <row r="193" spans="15:24" ht="31.5" x14ac:dyDescent="0.5">
      <c r="O193" s="98" t="s">
        <v>211</v>
      </c>
      <c r="U193" s="98" t="s">
        <v>212</v>
      </c>
    </row>
    <row r="195" spans="15:24" ht="15.75" thickBot="1" x14ac:dyDescent="0.3"/>
    <row r="196" spans="15:24" ht="15.75" thickBot="1" x14ac:dyDescent="0.3">
      <c r="O196" s="1" t="s">
        <v>177</v>
      </c>
      <c r="P196" s="108" t="str">
        <f>Summary!C31</f>
        <v>SINGLE</v>
      </c>
      <c r="Q196" t="s">
        <v>215</v>
      </c>
      <c r="U196" s="1" t="s">
        <v>177</v>
      </c>
      <c r="V196" s="108" t="str">
        <f>Summary!C31</f>
        <v>SINGLE</v>
      </c>
      <c r="W196" t="s">
        <v>215</v>
      </c>
    </row>
    <row r="197" spans="15:24" ht="15.75" thickBot="1" x14ac:dyDescent="0.3">
      <c r="O197" s="1" t="s">
        <v>178</v>
      </c>
      <c r="P197" s="109">
        <f>Tax_Year</f>
        <v>2018</v>
      </c>
      <c r="Q197" t="s">
        <v>214</v>
      </c>
      <c r="U197" s="1" t="s">
        <v>178</v>
      </c>
      <c r="V197" s="109">
        <f>Tax_Year</f>
        <v>2018</v>
      </c>
      <c r="W197" t="s">
        <v>214</v>
      </c>
    </row>
    <row r="199" spans="15:24" x14ac:dyDescent="0.25">
      <c r="O199" s="1"/>
      <c r="U199" s="1"/>
    </row>
    <row r="200" spans="15:24" ht="15.75" thickBot="1" x14ac:dyDescent="0.3">
      <c r="O200" s="17" t="s">
        <v>186</v>
      </c>
      <c r="P200" s="82" t="s">
        <v>173</v>
      </c>
      <c r="Q200" s="82" t="s">
        <v>55</v>
      </c>
      <c r="R200" s="82" t="s">
        <v>102</v>
      </c>
      <c r="U200" s="17" t="s">
        <v>186</v>
      </c>
      <c r="V200" s="82" t="s">
        <v>173</v>
      </c>
      <c r="W200" s="82" t="s">
        <v>55</v>
      </c>
      <c r="X200" s="82" t="s">
        <v>102</v>
      </c>
    </row>
    <row r="201" spans="15:24" x14ac:dyDescent="0.25">
      <c r="O201" s="86">
        <f t="shared" ref="O201:O206" si="106">P202+0.01</f>
        <v>500000.01</v>
      </c>
      <c r="P201" s="87">
        <f t="array" ref="P201">INDEX('Tax Brackets'!$A$7:$AA$13,(ROW()-ROW(P$201)+1),MATCH(1,($P$197='Tax Brackets'!$A$4:$AA$4)*($P$196='Tax Brackets'!$A$5:$AA$5)*(P$200='Tax Brackets'!$A$6:$AA$6),0))</f>
        <v>999999999</v>
      </c>
      <c r="Q201" s="100">
        <f t="array" ref="Q201">INDEX('Tax Brackets'!$A$7:$AA$13,(ROW()-ROW(Q$201)+1),MATCH(1,($P$197='Tax Brackets'!$A$4:$AA$4)*($P$196='Tax Brackets'!$A$5:$AA$5)*(Q$200='Tax Brackets'!$A$6:$AA$6),0))</f>
        <v>0.37</v>
      </c>
      <c r="R201" s="89">
        <f t="shared" ref="R201:R207" si="107">(P201-O201)*Q201</f>
        <v>369814999.62629998</v>
      </c>
      <c r="U201" s="86">
        <f t="shared" ref="U201:U208" si="108">V202+0.01</f>
        <v>572980.01</v>
      </c>
      <c r="V201" s="87">
        <f t="array" ref="V201">INDEX('Tax Brackets'!$A$25:$AA$33,(ROW()-ROW(V$201)+1),MATCH(1,($V$197='Tax Brackets'!$A$22:$AA$22)*($V$196='Tax Brackets'!$A$23:$AA$23)*(V$200='Tax Brackets'!$A$24:$AA$24),0))</f>
        <v>999999999</v>
      </c>
      <c r="W201" s="100">
        <f t="array" ref="W201">INDEX('Tax Brackets'!$A$25:$AA$33,(ROW()-ROW(W$201)+1),MATCH(1,($V$197='Tax Brackets'!$A$22:$AA$22)*($V$196='Tax Brackets'!$A$23:$AA$23)*(W$200='Tax Brackets'!$A$24:$AA$24),0))</f>
        <v>0.123</v>
      </c>
      <c r="X201" s="89">
        <f t="shared" ref="X201:X209" si="109">(V201-U201)*W201</f>
        <v>122929523.33577</v>
      </c>
    </row>
    <row r="202" spans="15:24" x14ac:dyDescent="0.25">
      <c r="O202" s="90">
        <f t="shared" si="106"/>
        <v>200000.01</v>
      </c>
      <c r="P202" s="4">
        <f t="array" ref="P202">INDEX('Tax Brackets'!$A$7:$AA$13,(ROW()-ROW(P$201)+1),MATCH(1,($P$197='Tax Brackets'!$A$4:$AA$4)*($P$196='Tax Brackets'!$A$5:$AA$5)*(P$200='Tax Brackets'!$A$6:$AA$6),0))</f>
        <v>500000</v>
      </c>
      <c r="Q202" s="10">
        <f t="array" ref="Q202">INDEX('Tax Brackets'!$A$7:$AA$13,(ROW()-ROW(Q$201)+1),MATCH(1,($P$197='Tax Brackets'!$A$4:$AA$4)*($P$196='Tax Brackets'!$A$5:$AA$5)*(Q$200='Tax Brackets'!$A$6:$AA$6),0))</f>
        <v>0.35</v>
      </c>
      <c r="R202" s="91">
        <f t="shared" si="107"/>
        <v>104999.99649999999</v>
      </c>
      <c r="U202" s="90">
        <f t="shared" si="108"/>
        <v>343788.01</v>
      </c>
      <c r="V202" s="4">
        <f t="array" ref="V202">INDEX('Tax Brackets'!$A$25:$AA$33,(ROW()-ROW(V$201)+1),MATCH(1,($V$197='Tax Brackets'!$A$22:$AA$22)*($V$196='Tax Brackets'!$A$23:$AA$23)*(V$200='Tax Brackets'!$A$24:$AA$24),0))</f>
        <v>572980</v>
      </c>
      <c r="W202" s="10">
        <f t="array" ref="W202">INDEX('Tax Brackets'!$A$25:$AA$33,(ROW()-ROW(W$201)+1),MATCH(1,($V$197='Tax Brackets'!$A$22:$AA$22)*($V$196='Tax Brackets'!$A$23:$AA$23)*(W$200='Tax Brackets'!$A$24:$AA$24),0))</f>
        <v>0.113</v>
      </c>
      <c r="X202" s="91">
        <f t="shared" si="109"/>
        <v>25898.694869999999</v>
      </c>
    </row>
    <row r="203" spans="15:24" x14ac:dyDescent="0.25">
      <c r="O203" s="90">
        <f t="shared" si="106"/>
        <v>157500.01</v>
      </c>
      <c r="P203" s="4">
        <f t="array" ref="P203">INDEX('Tax Brackets'!$A$7:$AA$13,(ROW()-ROW(P$201)+1),MATCH(1,($P$197='Tax Brackets'!$A$4:$AA$4)*($P$196='Tax Brackets'!$A$5:$AA$5)*(P$200='Tax Brackets'!$A$6:$AA$6),0))</f>
        <v>200000</v>
      </c>
      <c r="Q203" s="10">
        <f t="array" ref="Q203">INDEX('Tax Brackets'!$A$7:$AA$13,(ROW()-ROW(Q$201)+1),MATCH(1,($P$197='Tax Brackets'!$A$4:$AA$4)*($P$196='Tax Brackets'!$A$5:$AA$5)*(Q$200='Tax Brackets'!$A$6:$AA$6),0))</f>
        <v>0.32</v>
      </c>
      <c r="R203" s="91">
        <f t="shared" si="107"/>
        <v>13599.996799999997</v>
      </c>
      <c r="U203" s="90">
        <f t="shared" si="108"/>
        <v>286492.01</v>
      </c>
      <c r="V203" s="4">
        <f t="array" ref="V203">INDEX('Tax Brackets'!$A$25:$AA$33,(ROW()-ROW(V$201)+1),MATCH(1,($V$197='Tax Brackets'!$A$22:$AA$22)*($V$196='Tax Brackets'!$A$23:$AA$23)*(V$200='Tax Brackets'!$A$24:$AA$24),0))</f>
        <v>343788</v>
      </c>
      <c r="W203" s="10">
        <f t="array" ref="W203">INDEX('Tax Brackets'!$A$25:$AA$33,(ROW()-ROW(W$201)+1),MATCH(1,($V$197='Tax Brackets'!$A$22:$AA$22)*($V$196='Tax Brackets'!$A$23:$AA$23)*(W$200='Tax Brackets'!$A$24:$AA$24),0))</f>
        <v>0.10299999999999999</v>
      </c>
      <c r="X203" s="91">
        <f t="shared" si="109"/>
        <v>5901.486969999999</v>
      </c>
    </row>
    <row r="204" spans="15:24" x14ac:dyDescent="0.25">
      <c r="O204" s="90">
        <f t="shared" si="106"/>
        <v>82500.009999999995</v>
      </c>
      <c r="P204" s="4">
        <f t="array" ref="P204">INDEX('Tax Brackets'!$A$7:$AA$13,(ROW()-ROW(P$201)+1),MATCH(1,($P$197='Tax Brackets'!$A$4:$AA$4)*($P$196='Tax Brackets'!$A$5:$AA$5)*(P$200='Tax Brackets'!$A$6:$AA$6),0))</f>
        <v>157500</v>
      </c>
      <c r="Q204" s="10">
        <f t="array" ref="Q204">INDEX('Tax Brackets'!$A$7:$AA$13,(ROW()-ROW(Q$201)+1),MATCH(1,($P$197='Tax Brackets'!$A$4:$AA$4)*($P$196='Tax Brackets'!$A$5:$AA$5)*(Q$200='Tax Brackets'!$A$6:$AA$6),0))</f>
        <v>0.24</v>
      </c>
      <c r="R204" s="91">
        <f t="shared" si="107"/>
        <v>17999.997599999999</v>
      </c>
      <c r="U204" s="90">
        <f t="shared" si="108"/>
        <v>56085.01</v>
      </c>
      <c r="V204" s="4">
        <f t="array" ref="V204">INDEX('Tax Brackets'!$A$25:$AA$33,(ROW()-ROW(V$201)+1),MATCH(1,($V$197='Tax Brackets'!$A$22:$AA$22)*($V$196='Tax Brackets'!$A$23:$AA$23)*(V$200='Tax Brackets'!$A$24:$AA$24),0))</f>
        <v>286492</v>
      </c>
      <c r="W204" s="10">
        <f t="array" ref="W204">INDEX('Tax Brackets'!$A$25:$AA$33,(ROW()-ROW(W$201)+1),MATCH(1,($V$197='Tax Brackets'!$A$22:$AA$22)*($V$196='Tax Brackets'!$A$23:$AA$23)*(W$200='Tax Brackets'!$A$24:$AA$24),0))</f>
        <v>9.2999999999999999E-2</v>
      </c>
      <c r="X204" s="91">
        <f t="shared" si="109"/>
        <v>21427.85007</v>
      </c>
    </row>
    <row r="205" spans="15:24" x14ac:dyDescent="0.25">
      <c r="O205" s="90">
        <f t="shared" si="106"/>
        <v>38700.01</v>
      </c>
      <c r="P205" s="4">
        <f t="array" ref="P205">INDEX('Tax Brackets'!$A$7:$AA$13,(ROW()-ROW(P$201)+1),MATCH(1,($P$197='Tax Brackets'!$A$4:$AA$4)*($P$196='Tax Brackets'!$A$5:$AA$5)*(P$200='Tax Brackets'!$A$6:$AA$6),0))</f>
        <v>82500</v>
      </c>
      <c r="Q205" s="10">
        <f t="array" ref="Q205">INDEX('Tax Brackets'!$A$7:$AA$13,(ROW()-ROW(Q$201)+1),MATCH(1,($P$197='Tax Brackets'!$A$4:$AA$4)*($P$196='Tax Brackets'!$A$5:$AA$5)*(Q$200='Tax Brackets'!$A$6:$AA$6),0))</f>
        <v>0.22</v>
      </c>
      <c r="R205" s="91">
        <f t="shared" si="107"/>
        <v>9635.9977999999992</v>
      </c>
      <c r="U205" s="90">
        <f t="shared" si="108"/>
        <v>44377.01</v>
      </c>
      <c r="V205" s="4">
        <f t="array" ref="V205">INDEX('Tax Brackets'!$A$25:$AA$33,(ROW()-ROW(V$201)+1),MATCH(1,($V$197='Tax Brackets'!$A$22:$AA$22)*($V$196='Tax Brackets'!$A$23:$AA$23)*(V$200='Tax Brackets'!$A$24:$AA$24),0))</f>
        <v>56085</v>
      </c>
      <c r="W205" s="10">
        <f t="array" ref="W205">INDEX('Tax Brackets'!$A$25:$AA$33,(ROW()-ROW(W$201)+1),MATCH(1,($V$197='Tax Brackets'!$A$22:$AA$22)*($V$196='Tax Brackets'!$A$23:$AA$23)*(W$200='Tax Brackets'!$A$24:$AA$24),0))</f>
        <v>0.08</v>
      </c>
      <c r="X205" s="91">
        <f t="shared" si="109"/>
        <v>936.63919999999985</v>
      </c>
    </row>
    <row r="206" spans="15:24" x14ac:dyDescent="0.25">
      <c r="O206" s="90">
        <f t="shared" si="106"/>
        <v>9525.01</v>
      </c>
      <c r="P206" s="4">
        <f t="array" ref="P206">INDEX('Tax Brackets'!$A$7:$AA$13,(ROW()-ROW(P$201)+1),MATCH(1,($P$197='Tax Brackets'!$A$4:$AA$4)*($P$196='Tax Brackets'!$A$5:$AA$5)*(P$200='Tax Brackets'!$A$6:$AA$6),0))</f>
        <v>38700</v>
      </c>
      <c r="Q206" s="10">
        <f t="array" ref="Q206">INDEX('Tax Brackets'!$A$7:$AA$13,(ROW()-ROW(Q$201)+1),MATCH(1,($P$197='Tax Brackets'!$A$4:$AA$4)*($P$196='Tax Brackets'!$A$5:$AA$5)*(Q$200='Tax Brackets'!$A$6:$AA$6),0))</f>
        <v>0.12</v>
      </c>
      <c r="R206" s="91">
        <f t="shared" si="107"/>
        <v>3500.9987999999998</v>
      </c>
      <c r="U206" s="90">
        <f t="shared" si="108"/>
        <v>31969.01</v>
      </c>
      <c r="V206" s="4">
        <f t="array" ref="V206">INDEX('Tax Brackets'!$A$25:$AA$33,(ROW()-ROW(V$201)+1),MATCH(1,($V$197='Tax Brackets'!$A$22:$AA$22)*($V$196='Tax Brackets'!$A$23:$AA$23)*(V$200='Tax Brackets'!$A$24:$AA$24),0))</f>
        <v>44377</v>
      </c>
      <c r="W206" s="10">
        <f t="array" ref="W206">INDEX('Tax Brackets'!$A$25:$AA$33,(ROW()-ROW(W$201)+1),MATCH(1,($V$197='Tax Brackets'!$A$22:$AA$22)*($V$196='Tax Brackets'!$A$23:$AA$23)*(W$200='Tax Brackets'!$A$24:$AA$24),0))</f>
        <v>0.06</v>
      </c>
      <c r="X206" s="91">
        <f t="shared" si="109"/>
        <v>744.47940000000006</v>
      </c>
    </row>
    <row r="207" spans="15:24" ht="15.75" thickBot="1" x14ac:dyDescent="0.3">
      <c r="O207" s="92">
        <v>0</v>
      </c>
      <c r="P207" s="93">
        <f t="array" ref="P207">INDEX('Tax Brackets'!$A$7:$AA$13,(ROW()-ROW(P$201)+1),MATCH(1,($P$197='Tax Brackets'!$A$4:$AA$4)*($P$196='Tax Brackets'!$A$5:$AA$5)*(P$200='Tax Brackets'!$A$6:$AA$6),0))</f>
        <v>9525</v>
      </c>
      <c r="Q207" s="101">
        <f t="array" ref="Q207">INDEX('Tax Brackets'!$A$7:$AA$13,(ROW()-ROW(Q$201)+1),MATCH(1,($P$197='Tax Brackets'!$A$4:$AA$4)*($P$196='Tax Brackets'!$A$5:$AA$5)*(Q$200='Tax Brackets'!$A$6:$AA$6),0))</f>
        <v>0.1</v>
      </c>
      <c r="R207" s="95">
        <f t="shared" si="107"/>
        <v>952.5</v>
      </c>
      <c r="U207" s="90">
        <f t="shared" si="108"/>
        <v>20255.009999999998</v>
      </c>
      <c r="V207" s="4">
        <f t="array" ref="V207">INDEX('Tax Brackets'!$A$25:$AA$33,(ROW()-ROW(V$201)+1),MATCH(1,($V$197='Tax Brackets'!$A$22:$AA$22)*($V$196='Tax Brackets'!$A$23:$AA$23)*(V$200='Tax Brackets'!$A$24:$AA$24),0))</f>
        <v>31969</v>
      </c>
      <c r="W207" s="10">
        <f t="array" ref="W207">INDEX('Tax Brackets'!$A$25:$AA$33,(ROW()-ROW(W$201)+1),MATCH(1,($V$197='Tax Brackets'!$A$22:$AA$22)*($V$196='Tax Brackets'!$A$23:$AA$23)*(W$200='Tax Brackets'!$A$24:$AA$24),0))</f>
        <v>0.04</v>
      </c>
      <c r="X207" s="91">
        <f t="shared" si="109"/>
        <v>468.55960000000005</v>
      </c>
    </row>
    <row r="208" spans="15:24" x14ac:dyDescent="0.25">
      <c r="U208" s="90">
        <f t="shared" si="108"/>
        <v>8544.01</v>
      </c>
      <c r="V208" s="4">
        <f t="array" ref="V208">INDEX('Tax Brackets'!$A$25:$AA$33,(ROW()-ROW(V$201)+1),MATCH(1,($V$197='Tax Brackets'!$A$22:$AA$22)*($V$196='Tax Brackets'!$A$23:$AA$23)*(V$200='Tax Brackets'!$A$24:$AA$24),0))</f>
        <v>20255</v>
      </c>
      <c r="W208" s="10">
        <f t="array" ref="W208">INDEX('Tax Brackets'!$A$25:$AA$33,(ROW()-ROW(W$201)+1),MATCH(1,($V$197='Tax Brackets'!$A$22:$AA$22)*($V$196='Tax Brackets'!$A$23:$AA$23)*(W$200='Tax Brackets'!$A$24:$AA$24),0))</f>
        <v>0.02</v>
      </c>
      <c r="X208" s="91">
        <f t="shared" si="109"/>
        <v>234.21979999999999</v>
      </c>
    </row>
    <row r="209" spans="15:24" ht="15.75" thickBot="1" x14ac:dyDescent="0.3">
      <c r="O209" s="15" t="s">
        <v>203</v>
      </c>
      <c r="P209" s="4">
        <f t="array" ref="P209">INDEX('Tax Brackets'!$A$15:$AA$15,,MATCH(1,($P$197='Tax Brackets'!$A$4:$AA$4)*($P$196='Tax Brackets'!$A$5:$AA$5),0))</f>
        <v>12000</v>
      </c>
      <c r="U209" s="92">
        <v>0</v>
      </c>
      <c r="V209" s="93">
        <f t="array" ref="V209">INDEX('Tax Brackets'!$A$25:$AA$33,(ROW()-ROW(V$201)+1),MATCH(1,($V$197='Tax Brackets'!$A$22:$AA$22)*($V$196='Tax Brackets'!$A$23:$AA$23)*(V$200='Tax Brackets'!$A$24:$AA$24),0))</f>
        <v>8544</v>
      </c>
      <c r="W209" s="101">
        <f t="array" ref="W209">INDEX('Tax Brackets'!$A$25:$AA$33,(ROW()-ROW(W$201)+1),MATCH(1,($V$197='Tax Brackets'!$A$22:$AA$22)*($V$196='Tax Brackets'!$A$23:$AA$23)*(W$200='Tax Brackets'!$A$24:$AA$24),0))</f>
        <v>0.01</v>
      </c>
      <c r="X209" s="95">
        <f t="shared" si="109"/>
        <v>85.44</v>
      </c>
    </row>
    <row r="211" spans="15:24" x14ac:dyDescent="0.25">
      <c r="U211" s="15" t="s">
        <v>204</v>
      </c>
      <c r="V211" s="4">
        <f t="array" ref="V211">INDEX('Tax Brackets'!$A$35:$AA$35,,MATCH(1,($V$197='Tax Brackets'!$A$22:$AA$22)*($V$196='Tax Brackets'!$A$23:$AA$23),0))</f>
        <v>4401</v>
      </c>
    </row>
  </sheetData>
  <mergeCells count="11">
    <mergeCell ref="M1:P1"/>
    <mergeCell ref="E6:E11"/>
    <mergeCell ref="A6:A11"/>
    <mergeCell ref="B6:B11"/>
    <mergeCell ref="C6:C11"/>
    <mergeCell ref="F6:F11"/>
    <mergeCell ref="I6:I11"/>
    <mergeCell ref="J6:J11"/>
    <mergeCell ref="G6:G11"/>
    <mergeCell ref="H6:H11"/>
    <mergeCell ref="D6:D11"/>
  </mergeCells>
  <printOptions gridLines="1"/>
  <pageMargins left="0.7" right="0.7" top="0.75" bottom="0.75" header="0.3" footer="0.3"/>
  <pageSetup scale="35" fitToWidth="0" fitToHeight="0" pageOrder="overThenDown" orientation="landscape" r:id="rId1"/>
  <rowBreaks count="1" manualBreakCount="1">
    <brk id="77" max="38" man="1"/>
  </rowBreaks>
  <colBreaks count="1" manualBreakCount="1">
    <brk id="23" max="17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E550-6791-4FB0-A849-D252BD81E865}">
  <sheetPr>
    <tabColor theme="4"/>
  </sheetPr>
  <dimension ref="A1:AN211"/>
  <sheetViews>
    <sheetView zoomScaleNormal="100" zoomScaleSheetLayoutView="40" workbookViewId="0">
      <pane xSplit="12" ySplit="4" topLeftCell="M114" activePane="bottomRight" state="frozen"/>
      <selection pane="topRight" activeCell="L1" sqref="L1"/>
      <selection pane="bottomLeft" activeCell="A14" sqref="A14"/>
      <selection pane="bottomRight" activeCell="M133" sqref="M133"/>
    </sheetView>
  </sheetViews>
  <sheetFormatPr defaultRowHeight="15" x14ac:dyDescent="0.25"/>
  <cols>
    <col min="1" max="2" width="3.7109375" bestFit="1" customWidth="1"/>
    <col min="3" max="5" width="3.7109375" customWidth="1"/>
    <col min="6" max="10" width="3.7109375" bestFit="1" customWidth="1"/>
    <col min="11" max="11" width="43.140625" customWidth="1"/>
    <col min="12" max="12" width="7.28515625" customWidth="1"/>
    <col min="13" max="13" width="13.7109375" bestFit="1" customWidth="1"/>
    <col min="14" max="14" width="12.5703125" bestFit="1" customWidth="1"/>
    <col min="15" max="15" width="23.85546875" bestFit="1" customWidth="1"/>
    <col min="16" max="16" width="16.140625" customWidth="1"/>
    <col min="17" max="17" width="12.5703125" bestFit="1" customWidth="1"/>
    <col min="18" max="18" width="39.42578125" customWidth="1"/>
    <col min="19" max="20" width="12.5703125" bestFit="1" customWidth="1"/>
    <col min="21" max="21" width="26.42578125" customWidth="1"/>
    <col min="22" max="23" width="12.85546875" bestFit="1" customWidth="1"/>
    <col min="24" max="24" width="27" bestFit="1" customWidth="1"/>
    <col min="25" max="25" width="13.7109375" bestFit="1" customWidth="1"/>
    <col min="26" max="26" width="20.140625" customWidth="1"/>
    <col min="27" max="27" width="25.42578125" customWidth="1"/>
    <col min="28" max="29" width="12.85546875" bestFit="1" customWidth="1"/>
    <col min="30" max="30" width="27.28515625" customWidth="1"/>
    <col min="31" max="35" width="12.85546875" bestFit="1" customWidth="1"/>
    <col min="36" max="36" width="13.7109375" bestFit="1" customWidth="1"/>
    <col min="37" max="38" width="12.5703125" bestFit="1" customWidth="1"/>
    <col min="39" max="39" width="13.28515625" customWidth="1"/>
    <col min="40" max="40" width="10.5703125" bestFit="1" customWidth="1"/>
  </cols>
  <sheetData>
    <row r="1" spans="1:39" ht="21" x14ac:dyDescent="0.35">
      <c r="K1" s="96" t="s">
        <v>217</v>
      </c>
      <c r="L1" s="96"/>
      <c r="M1" s="289" t="str">
        <f>IF(Summary!D3,Summary!D3,"")</f>
        <v/>
      </c>
      <c r="N1" s="289"/>
      <c r="O1" s="289"/>
      <c r="P1" s="289"/>
    </row>
    <row r="2" spans="1:39" ht="21" x14ac:dyDescent="0.35">
      <c r="K2" s="96"/>
      <c r="L2" s="18" t="s">
        <v>83</v>
      </c>
      <c r="M2" s="37">
        <v>1</v>
      </c>
      <c r="N2" s="37">
        <f>M2+1</f>
        <v>2</v>
      </c>
      <c r="O2" s="37">
        <f t="shared" ref="O2:AM2" si="0">N2+1</f>
        <v>3</v>
      </c>
      <c r="P2" s="37">
        <f t="shared" si="0"/>
        <v>4</v>
      </c>
      <c r="Q2" s="37">
        <f t="shared" si="0"/>
        <v>5</v>
      </c>
      <c r="R2" s="37">
        <f t="shared" si="0"/>
        <v>6</v>
      </c>
      <c r="S2" s="37">
        <f t="shared" si="0"/>
        <v>7</v>
      </c>
      <c r="T2" s="37">
        <f t="shared" si="0"/>
        <v>8</v>
      </c>
      <c r="U2" s="37">
        <f t="shared" si="0"/>
        <v>9</v>
      </c>
      <c r="V2" s="37">
        <f t="shared" si="0"/>
        <v>10</v>
      </c>
      <c r="W2" s="37">
        <f t="shared" si="0"/>
        <v>11</v>
      </c>
      <c r="X2" s="37">
        <f t="shared" si="0"/>
        <v>12</v>
      </c>
      <c r="Y2" s="37">
        <f t="shared" si="0"/>
        <v>13</v>
      </c>
      <c r="Z2" s="37">
        <f t="shared" si="0"/>
        <v>14</v>
      </c>
      <c r="AA2" s="37">
        <f t="shared" si="0"/>
        <v>15</v>
      </c>
      <c r="AB2" s="37">
        <f t="shared" si="0"/>
        <v>16</v>
      </c>
      <c r="AC2" s="37">
        <f t="shared" si="0"/>
        <v>17</v>
      </c>
      <c r="AD2" s="37">
        <f t="shared" si="0"/>
        <v>18</v>
      </c>
      <c r="AE2" s="37">
        <f t="shared" si="0"/>
        <v>19</v>
      </c>
      <c r="AF2" s="37">
        <f t="shared" si="0"/>
        <v>20</v>
      </c>
      <c r="AG2" s="37">
        <f t="shared" si="0"/>
        <v>21</v>
      </c>
      <c r="AH2" s="37">
        <f t="shared" si="0"/>
        <v>22</v>
      </c>
      <c r="AI2" s="37">
        <f t="shared" si="0"/>
        <v>23</v>
      </c>
      <c r="AJ2" s="37">
        <f t="shared" si="0"/>
        <v>24</v>
      </c>
      <c r="AK2" s="37">
        <f t="shared" si="0"/>
        <v>25</v>
      </c>
      <c r="AL2" s="37">
        <f t="shared" si="0"/>
        <v>26</v>
      </c>
      <c r="AM2" s="37">
        <f t="shared" si="0"/>
        <v>27</v>
      </c>
    </row>
    <row r="3" spans="1:39" ht="21" x14ac:dyDescent="0.35">
      <c r="K3" s="96"/>
      <c r="L3" s="18" t="s">
        <v>84</v>
      </c>
      <c r="M3" s="38">
        <f>Summary!$D$62</f>
        <v>43469</v>
      </c>
      <c r="N3" s="38">
        <f>IF(Summary!$D$61="Bi-Weekly",M3+14,IF(MONTH(M3+20)=MONTH(M3),DATE(YEAR(M3),MONTH(M3),15),DATE(YEAR(M3),MONTH(M3)+1,1)))</f>
        <v>43483</v>
      </c>
      <c r="O3" s="38">
        <f>IF(Summary!$D$61="Bi-Weekly",N3+14,IF(MONTH(N3+20)=MONTH(N3),DATE(YEAR(N3),MONTH(N3),15),DATE(YEAR(N3),MONTH(N3)+1,1)))</f>
        <v>43497</v>
      </c>
      <c r="P3" s="38">
        <f>IF(Summary!$D$61="Bi-Weekly",O3+14,IF(MONTH(O3+20)=MONTH(O3),DATE(YEAR(O3),MONTH(O3),15),DATE(YEAR(O3),MONTH(O3)+1,1)))</f>
        <v>43511</v>
      </c>
      <c r="Q3" s="38">
        <f>IF(Summary!$D$61="Bi-Weekly",P3+14,IF(MONTH(P3+20)=MONTH(P3),DATE(YEAR(P3),MONTH(P3),15),DATE(YEAR(P3),MONTH(P3)+1,1)))</f>
        <v>43525</v>
      </c>
      <c r="R3" s="38">
        <f>IF(Summary!$D$61="Bi-Weekly",Q3+14,IF(MONTH(Q3+20)=MONTH(Q3),DATE(YEAR(Q3),MONTH(Q3),15),DATE(YEAR(Q3),MONTH(Q3)+1,1)))</f>
        <v>43539</v>
      </c>
      <c r="S3" s="38">
        <f>IF(Summary!$D$61="Bi-Weekly",R3+14,IF(MONTH(R3+20)=MONTH(R3),DATE(YEAR(R3),MONTH(R3),15),DATE(YEAR(R3),MONTH(R3)+1,1)))</f>
        <v>43553</v>
      </c>
      <c r="T3" s="38">
        <f>IF(Summary!$D$61="Bi-Weekly",S3+14,IF(MONTH(S3+20)=MONTH(S3),DATE(YEAR(S3),MONTH(S3),15),DATE(YEAR(S3),MONTH(S3)+1,1)))</f>
        <v>43567</v>
      </c>
      <c r="U3" s="38">
        <f>IF(Summary!$D$61="Bi-Weekly",T3+14,IF(MONTH(T3+20)=MONTH(T3),DATE(YEAR(T3),MONTH(T3),15),DATE(YEAR(T3),MONTH(T3)+1,1)))</f>
        <v>43581</v>
      </c>
      <c r="V3" s="38">
        <f>IF(Summary!$D$61="Bi-Weekly",U3+14,IF(MONTH(U3+20)=MONTH(U3),DATE(YEAR(U3),MONTH(U3),15),DATE(YEAR(U3),MONTH(U3)+1,1)))</f>
        <v>43595</v>
      </c>
      <c r="W3" s="38">
        <f>IF(Summary!$D$61="Bi-Weekly",V3+14,IF(MONTH(V3+20)=MONTH(V3),DATE(YEAR(V3),MONTH(V3),15),DATE(YEAR(V3),MONTH(V3)+1,1)))</f>
        <v>43609</v>
      </c>
      <c r="X3" s="38">
        <f>IF(Summary!$D$61="Bi-Weekly",W3+14,IF(MONTH(W3+20)=MONTH(W3),DATE(YEAR(W3),MONTH(W3),15),DATE(YEAR(W3),MONTH(W3)+1,1)))</f>
        <v>43623</v>
      </c>
      <c r="Y3" s="38">
        <f>IF(Summary!$D$61="Bi-Weekly",X3+14,IF(MONTH(X3+20)=MONTH(X3),DATE(YEAR(X3),MONTH(X3),15),DATE(YEAR(X3),MONTH(X3)+1,1)))</f>
        <v>43637</v>
      </c>
      <c r="Z3" s="38">
        <f>IF(Summary!$D$61="Bi-Weekly",Y3+14,IF(MONTH(Y3+20)=MONTH(Y3),DATE(YEAR(Y3),MONTH(Y3),15),DATE(YEAR(Y3),MONTH(Y3)+1,1)))</f>
        <v>43651</v>
      </c>
      <c r="AA3" s="38">
        <f>IF(Summary!$D$61="Bi-Weekly",Z3+14,IF(MONTH(Z3+20)=MONTH(Z3),DATE(YEAR(Z3),MONTH(Z3),15),DATE(YEAR(Z3),MONTH(Z3)+1,1)))</f>
        <v>43665</v>
      </c>
      <c r="AB3" s="38">
        <f>IF(Summary!$D$61="Bi-Weekly",AA3+14,IF(MONTH(AA3+20)=MONTH(AA3),DATE(YEAR(AA3),MONTH(AA3),15),DATE(YEAR(AA3),MONTH(AA3)+1,1)))</f>
        <v>43679</v>
      </c>
      <c r="AC3" s="38">
        <f>IF(Summary!$D$61="Bi-Weekly",AB3+14,IF(MONTH(AB3+20)=MONTH(AB3),DATE(YEAR(AB3),MONTH(AB3),15),DATE(YEAR(AB3),MONTH(AB3)+1,1)))</f>
        <v>43693</v>
      </c>
      <c r="AD3" s="38">
        <f>IF(Summary!$D$61="Bi-Weekly",AC3+14,IF(MONTH(AC3+20)=MONTH(AC3),DATE(YEAR(AC3),MONTH(AC3),15),DATE(YEAR(AC3),MONTH(AC3)+1,1)))</f>
        <v>43707</v>
      </c>
      <c r="AE3" s="38">
        <f>IF(Summary!$D$61="Bi-Weekly",AD3+14,IF(MONTH(AD3+20)=MONTH(AD3),DATE(YEAR(AD3),MONTH(AD3),15),DATE(YEAR(AD3),MONTH(AD3)+1,1)))</f>
        <v>43721</v>
      </c>
      <c r="AF3" s="38">
        <f>IF(Summary!$D$61="Bi-Weekly",AE3+14,IF(MONTH(AE3+20)=MONTH(AE3),DATE(YEAR(AE3),MONTH(AE3),15),DATE(YEAR(AE3),MONTH(AE3)+1,1)))</f>
        <v>43735</v>
      </c>
      <c r="AG3" s="38">
        <f>IF(Summary!$D$61="Bi-Weekly",AF3+14,IF(MONTH(AF3+20)=MONTH(AF3),DATE(YEAR(AF3),MONTH(AF3),15),DATE(YEAR(AF3),MONTH(AF3)+1,1)))</f>
        <v>43749</v>
      </c>
      <c r="AH3" s="38">
        <f>IF(Summary!$D$61="Bi-Weekly",AG3+14,IF(MONTH(AG3+20)=MONTH(AG3),DATE(YEAR(AG3),MONTH(AG3),15),DATE(YEAR(AG3),MONTH(AG3)+1,1)))</f>
        <v>43763</v>
      </c>
      <c r="AI3" s="38">
        <f>IF(Summary!$D$61="Bi-Weekly",AH3+14,IF(MONTH(AH3+20)=MONTH(AH3),DATE(YEAR(AH3),MONTH(AH3),15),DATE(YEAR(AH3),MONTH(AH3)+1,1)))</f>
        <v>43777</v>
      </c>
      <c r="AJ3" s="38">
        <f>IF(Summary!$D$61="Bi-Weekly",AI3+14,IF(MONTH(AI3+20)=MONTH(AI3),DATE(YEAR(AI3),MONTH(AI3),15),DATE(YEAR(AI3),MONTH(AI3)+1,1)))</f>
        <v>43791</v>
      </c>
      <c r="AK3" s="259">
        <f>IF(Summary!$D$61="Bi-Weekly",AJ3+14,IF(MONTH(AJ3+20)=MONTH(AJ3),DATE(YEAR(AJ3),MONTH(AJ3),15),DATE(YEAR(AJ3),MONTH(AJ3)+1,1)))</f>
        <v>43805</v>
      </c>
      <c r="AL3" s="259">
        <f>IF(Summary!$D$61="Bi-Weekly",AK3+14,IF(MONTH(AK3+20)=MONTH(AK3),DATE(YEAR(AK3),MONTH(AK3),15),DATE(YEAR(AK3),MONTH(AK3)+1,1)))</f>
        <v>43819</v>
      </c>
      <c r="AM3" s="259" t="s">
        <v>100</v>
      </c>
    </row>
    <row r="4" spans="1:39" ht="15.75" thickBot="1" x14ac:dyDescent="0.3">
      <c r="K4" s="33" t="s">
        <v>78</v>
      </c>
      <c r="L4" s="19" t="s">
        <v>40</v>
      </c>
    </row>
    <row r="5" spans="1:39" x14ac:dyDescent="0.25">
      <c r="K5" s="45" t="s">
        <v>94</v>
      </c>
      <c r="L5" s="46">
        <f>IF(Summary!D61="Semi-Monthly",24,26)</f>
        <v>26</v>
      </c>
      <c r="M5" s="39" t="s">
        <v>31</v>
      </c>
      <c r="N5" s="39" t="str">
        <f>IF(COUNTA($M5:M5)&lt;$L5,"X","")</f>
        <v>X</v>
      </c>
      <c r="O5" s="39" t="str">
        <f>IF(COUNTA($M5:N5)&lt;$L5,"X","")</f>
        <v>X</v>
      </c>
      <c r="P5" s="39" t="str">
        <f>IF(COUNTA($M5:O5)&lt;$L5,"X","")</f>
        <v>X</v>
      </c>
      <c r="Q5" s="39" t="str">
        <f>IF(COUNTA($M5:P5)&lt;$L5,"X","")</f>
        <v>X</v>
      </c>
      <c r="R5" s="39" t="str">
        <f>IF(COUNTA($M5:Q5)&lt;$L5,"X","")</f>
        <v>X</v>
      </c>
      <c r="S5" s="39" t="str">
        <f>IF(COUNTA($M5:R5)&lt;$L5,"X","")</f>
        <v>X</v>
      </c>
      <c r="T5" s="39" t="str">
        <f>IF(COUNTA($M5:S5)&lt;$L5,"X","")</f>
        <v>X</v>
      </c>
      <c r="U5" s="39" t="str">
        <f>IF(COUNTA($M5:T5)&lt;$L5,"X","")</f>
        <v>X</v>
      </c>
      <c r="V5" s="39" t="str">
        <f>IF(COUNTA($M5:U5)&lt;$L5,"X","")</f>
        <v>X</v>
      </c>
      <c r="W5" s="39" t="str">
        <f>IF(COUNTA($M5:V5)&lt;$L5,"X","")</f>
        <v>X</v>
      </c>
      <c r="X5" s="39" t="str">
        <f>IF(COUNTA($M5:W5)&lt;$L5,"X","")</f>
        <v>X</v>
      </c>
      <c r="Y5" s="39" t="str">
        <f>IF(COUNTA($M5:X5)&lt;$L5,"X","")</f>
        <v>X</v>
      </c>
      <c r="Z5" s="39" t="str">
        <f>IF(COUNTA($M5:Y5)&lt;$L5,"X","")</f>
        <v>X</v>
      </c>
      <c r="AA5" s="39" t="str">
        <f>IF(COUNTA($M5:Z5)&lt;$L5,"X","")</f>
        <v>X</v>
      </c>
      <c r="AB5" s="39" t="str">
        <f>IF(COUNTA($M5:AA5)&lt;$L5,"X","")</f>
        <v>X</v>
      </c>
      <c r="AC5" s="39" t="str">
        <f>IF(COUNTA($M5:AB5)&lt;$L5,"X","")</f>
        <v>X</v>
      </c>
      <c r="AD5" s="39" t="str">
        <f>IF(COUNTA($M5:AC5)&lt;$L5,"X","")</f>
        <v>X</v>
      </c>
      <c r="AE5" s="39" t="str">
        <f>IF(COUNTA($M5:AD5)&lt;$L5,"X","")</f>
        <v>X</v>
      </c>
      <c r="AF5" s="39" t="str">
        <f>IF(COUNTA($M5:AE5)&lt;$L5,"X","")</f>
        <v>X</v>
      </c>
      <c r="AG5" s="39" t="str">
        <f>IF(COUNTA($M5:AF5)&lt;$L5,"X","")</f>
        <v>X</v>
      </c>
      <c r="AH5" s="39" t="str">
        <f>IF(COUNTA($M5:AG5)&lt;$L5,"X","")</f>
        <v>X</v>
      </c>
      <c r="AI5" s="39" t="str">
        <f>IF(COUNTA($M5:AH5)&lt;$L5,"X","")</f>
        <v>X</v>
      </c>
      <c r="AJ5" s="39" t="str">
        <f>IF(COUNTA($M5:AI5)&lt;$L5,"X","")</f>
        <v>X</v>
      </c>
      <c r="AK5" s="39" t="str">
        <f>IF(COUNTA($M5:AJ5)&lt;$L5,"X","")</f>
        <v>X</v>
      </c>
      <c r="AL5" s="40" t="str">
        <f>IF(COUNTA($M5:AK5)&lt;$L5,"X","")</f>
        <v>X</v>
      </c>
      <c r="AM5" s="40" t="str">
        <f>IF(COUNTA($M5:AL5)&lt;$L5,"X","")</f>
        <v/>
      </c>
    </row>
    <row r="6" spans="1:39" x14ac:dyDescent="0.25">
      <c r="A6" s="290" t="s">
        <v>17</v>
      </c>
      <c r="B6" s="290" t="s">
        <v>37</v>
      </c>
      <c r="C6" s="290" t="s">
        <v>67</v>
      </c>
      <c r="D6" s="290" t="s">
        <v>96</v>
      </c>
      <c r="E6" s="290" t="s">
        <v>87</v>
      </c>
      <c r="F6" s="290" t="s">
        <v>12</v>
      </c>
      <c r="G6" s="290" t="s">
        <v>38</v>
      </c>
      <c r="H6" s="290" t="s">
        <v>39</v>
      </c>
      <c r="I6" s="290" t="s">
        <v>13</v>
      </c>
      <c r="J6" s="290" t="s">
        <v>22</v>
      </c>
      <c r="K6" s="21" t="s">
        <v>1</v>
      </c>
      <c r="L6" s="19">
        <f t="shared" ref="L6:L11" si="1">COUNTA(M6:AM6)</f>
        <v>4</v>
      </c>
      <c r="M6" s="41"/>
      <c r="N6" s="41"/>
      <c r="O6" s="41"/>
      <c r="P6" s="41"/>
      <c r="Q6" s="41"/>
      <c r="R6" s="41"/>
      <c r="S6" s="41"/>
      <c r="T6" s="41" t="s">
        <v>31</v>
      </c>
      <c r="U6" s="41"/>
      <c r="V6" s="41"/>
      <c r="W6" s="41"/>
      <c r="X6" s="41"/>
      <c r="Y6" s="41"/>
      <c r="Z6" s="41" t="s">
        <v>31</v>
      </c>
      <c r="AA6" s="41"/>
      <c r="AB6" s="41"/>
      <c r="AC6" s="41"/>
      <c r="AD6" s="41"/>
      <c r="AE6" s="41"/>
      <c r="AF6" s="41" t="s">
        <v>31</v>
      </c>
      <c r="AG6" s="41"/>
      <c r="AH6" s="41"/>
      <c r="AI6" s="41"/>
      <c r="AJ6" s="41"/>
      <c r="AK6" s="41" t="s">
        <v>31</v>
      </c>
      <c r="AL6" s="42"/>
      <c r="AM6" s="42"/>
    </row>
    <row r="7" spans="1:39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1" t="s">
        <v>2</v>
      </c>
      <c r="L7" s="19">
        <f t="shared" si="1"/>
        <v>1</v>
      </c>
      <c r="M7" s="41"/>
      <c r="N7" s="41"/>
      <c r="O7" s="41"/>
      <c r="P7" s="41"/>
      <c r="Q7" s="41"/>
      <c r="R7" s="41"/>
      <c r="S7" s="41"/>
      <c r="T7" s="41"/>
      <c r="U7" s="41" t="s">
        <v>31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2"/>
      <c r="AM7" s="42"/>
    </row>
    <row r="8" spans="1:39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1" t="s">
        <v>66</v>
      </c>
      <c r="L8" s="19">
        <f t="shared" si="1"/>
        <v>2</v>
      </c>
      <c r="M8" s="41"/>
      <c r="N8" s="41"/>
      <c r="O8" s="41"/>
      <c r="P8" s="41"/>
      <c r="Q8" s="41"/>
      <c r="R8" s="41"/>
      <c r="S8" s="41" t="s">
        <v>31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 t="s">
        <v>31</v>
      </c>
      <c r="AF8" s="41"/>
      <c r="AG8" s="41"/>
      <c r="AH8" s="41"/>
      <c r="AI8" s="41"/>
      <c r="AJ8" s="41"/>
      <c r="AK8" s="41"/>
      <c r="AL8" s="42"/>
      <c r="AM8" s="42"/>
    </row>
    <row r="9" spans="1:39" x14ac:dyDescent="0.25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1" t="s">
        <v>92</v>
      </c>
      <c r="L9" s="19">
        <f t="shared" si="1"/>
        <v>1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2"/>
      <c r="AM9" s="42" t="s">
        <v>31</v>
      </c>
    </row>
    <row r="10" spans="1:39" ht="15" customHeight="1" x14ac:dyDescent="0.25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1" t="s">
        <v>93</v>
      </c>
      <c r="L10" s="19">
        <f t="shared" si="1"/>
        <v>1</v>
      </c>
      <c r="M10" s="41"/>
      <c r="N10" s="41"/>
      <c r="O10" s="41"/>
      <c r="P10" s="41"/>
      <c r="Q10" s="41"/>
      <c r="R10" s="41"/>
      <c r="S10" s="41"/>
      <c r="T10" s="41"/>
      <c r="U10" s="41" t="s">
        <v>31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2"/>
      <c r="AM10" s="42"/>
    </row>
    <row r="11" spans="1:39" ht="15.75" thickBot="1" x14ac:dyDescent="0.3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2" t="s">
        <v>30</v>
      </c>
      <c r="L11" s="23">
        <f t="shared" si="1"/>
        <v>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4"/>
      <c r="AM11" s="44"/>
    </row>
    <row r="12" spans="1:39" ht="4.5" customHeight="1" x14ac:dyDescent="0.25">
      <c r="M12" s="19"/>
      <c r="AK12" s="33" t="s">
        <v>76</v>
      </c>
      <c r="AL12" s="33"/>
      <c r="AM12" s="33"/>
    </row>
    <row r="13" spans="1:39" x14ac:dyDescent="0.25">
      <c r="M13" s="19"/>
      <c r="AK13" s="33"/>
      <c r="AL13" s="33"/>
      <c r="AM13" s="33"/>
    </row>
    <row r="14" spans="1:39" x14ac:dyDescent="0.25">
      <c r="K14" s="68" t="s">
        <v>17</v>
      </c>
      <c r="L14" s="68"/>
      <c r="M14" s="69">
        <f t="shared" ref="M14:AM14" si="2">SUMIFS(M$25:M$76,$A$25:$A$76,"+")-SUMIFS(M$25:M$76,$A$25:$A$76,"-")</f>
        <v>0</v>
      </c>
      <c r="N14" s="69">
        <f t="shared" si="2"/>
        <v>0</v>
      </c>
      <c r="O14" s="69">
        <f t="shared" si="2"/>
        <v>0</v>
      </c>
      <c r="P14" s="69">
        <f t="shared" si="2"/>
        <v>0</v>
      </c>
      <c r="Q14" s="69">
        <f t="shared" si="2"/>
        <v>0</v>
      </c>
      <c r="R14" s="69">
        <f t="shared" si="2"/>
        <v>0</v>
      </c>
      <c r="S14" s="69">
        <f t="shared" si="2"/>
        <v>0</v>
      </c>
      <c r="T14" s="69">
        <f t="shared" si="2"/>
        <v>0</v>
      </c>
      <c r="U14" s="69">
        <f t="shared" si="2"/>
        <v>0</v>
      </c>
      <c r="V14" s="69">
        <f t="shared" si="2"/>
        <v>0</v>
      </c>
      <c r="W14" s="69">
        <f t="shared" si="2"/>
        <v>0</v>
      </c>
      <c r="X14" s="69">
        <f t="shared" si="2"/>
        <v>0</v>
      </c>
      <c r="Y14" s="69">
        <f t="shared" si="2"/>
        <v>0</v>
      </c>
      <c r="Z14" s="69">
        <f t="shared" si="2"/>
        <v>0</v>
      </c>
      <c r="AA14" s="69">
        <f t="shared" si="2"/>
        <v>0</v>
      </c>
      <c r="AB14" s="69">
        <f t="shared" si="2"/>
        <v>0</v>
      </c>
      <c r="AC14" s="69">
        <f t="shared" si="2"/>
        <v>0</v>
      </c>
      <c r="AD14" s="69">
        <f t="shared" si="2"/>
        <v>0</v>
      </c>
      <c r="AE14" s="69">
        <f t="shared" si="2"/>
        <v>0</v>
      </c>
      <c r="AF14" s="69">
        <f t="shared" si="2"/>
        <v>0</v>
      </c>
      <c r="AG14" s="69">
        <f t="shared" si="2"/>
        <v>0</v>
      </c>
      <c r="AH14" s="69">
        <f t="shared" si="2"/>
        <v>0</v>
      </c>
      <c r="AI14" s="69">
        <f t="shared" si="2"/>
        <v>0</v>
      </c>
      <c r="AJ14" s="69">
        <f t="shared" si="2"/>
        <v>0</v>
      </c>
      <c r="AK14" s="69">
        <f t="shared" si="2"/>
        <v>0</v>
      </c>
      <c r="AL14" s="69">
        <f t="shared" si="2"/>
        <v>0</v>
      </c>
      <c r="AM14" s="69">
        <f t="shared" si="2"/>
        <v>0</v>
      </c>
    </row>
    <row r="15" spans="1:39" x14ac:dyDescent="0.25">
      <c r="K15" s="1" t="s">
        <v>27</v>
      </c>
      <c r="L15" s="1"/>
      <c r="M15" s="28">
        <f>M14</f>
        <v>0</v>
      </c>
      <c r="N15" s="28">
        <f t="shared" ref="N15:AM15" si="3">M15+N14</f>
        <v>0</v>
      </c>
      <c r="O15" s="28">
        <f t="shared" si="3"/>
        <v>0</v>
      </c>
      <c r="P15" s="28">
        <f t="shared" si="3"/>
        <v>0</v>
      </c>
      <c r="Q15" s="28">
        <f t="shared" si="3"/>
        <v>0</v>
      </c>
      <c r="R15" s="28">
        <f t="shared" si="3"/>
        <v>0</v>
      </c>
      <c r="S15" s="28">
        <f t="shared" si="3"/>
        <v>0</v>
      </c>
      <c r="T15" s="28">
        <f t="shared" si="3"/>
        <v>0</v>
      </c>
      <c r="U15" s="28">
        <f t="shared" si="3"/>
        <v>0</v>
      </c>
      <c r="V15" s="28">
        <f t="shared" si="3"/>
        <v>0</v>
      </c>
      <c r="W15" s="28">
        <f t="shared" si="3"/>
        <v>0</v>
      </c>
      <c r="X15" s="28">
        <f t="shared" si="3"/>
        <v>0</v>
      </c>
      <c r="Y15" s="28">
        <f t="shared" si="3"/>
        <v>0</v>
      </c>
      <c r="Z15" s="28">
        <f t="shared" si="3"/>
        <v>0</v>
      </c>
      <c r="AA15" s="28">
        <f t="shared" si="3"/>
        <v>0</v>
      </c>
      <c r="AB15" s="28">
        <f t="shared" si="3"/>
        <v>0</v>
      </c>
      <c r="AC15" s="28">
        <f t="shared" si="3"/>
        <v>0</v>
      </c>
      <c r="AD15" s="28">
        <f t="shared" si="3"/>
        <v>0</v>
      </c>
      <c r="AE15" s="28">
        <f t="shared" si="3"/>
        <v>0</v>
      </c>
      <c r="AF15" s="28">
        <f t="shared" si="3"/>
        <v>0</v>
      </c>
      <c r="AG15" s="28">
        <f t="shared" si="3"/>
        <v>0</v>
      </c>
      <c r="AH15" s="28">
        <f t="shared" si="3"/>
        <v>0</v>
      </c>
      <c r="AI15" s="28">
        <f t="shared" si="3"/>
        <v>0</v>
      </c>
      <c r="AJ15" s="28">
        <f t="shared" si="3"/>
        <v>0</v>
      </c>
      <c r="AK15" s="28">
        <f t="shared" si="3"/>
        <v>0</v>
      </c>
      <c r="AL15" s="28">
        <f t="shared" si="3"/>
        <v>0</v>
      </c>
      <c r="AM15" s="28">
        <f t="shared" si="3"/>
        <v>0</v>
      </c>
    </row>
    <row r="16" spans="1:39" x14ac:dyDescent="0.25">
      <c r="K16" s="1"/>
      <c r="L16" s="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x14ac:dyDescent="0.25">
      <c r="K17" s="70" t="s">
        <v>166</v>
      </c>
      <c r="L17" s="71"/>
      <c r="M17" s="72">
        <f t="shared" ref="M17:AM17" si="4">SUMIFS(M$25:M$131,$F$25:$F$131,"+")-SUMIFS(M$25:M$131,$F$25:$F$131,"-")</f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72">
        <f t="shared" si="4"/>
        <v>0</v>
      </c>
      <c r="T17" s="72">
        <f t="shared" si="4"/>
        <v>0</v>
      </c>
      <c r="U17" s="72">
        <f t="shared" si="4"/>
        <v>0</v>
      </c>
      <c r="V17" s="72">
        <f t="shared" si="4"/>
        <v>0</v>
      </c>
      <c r="W17" s="72">
        <f t="shared" si="4"/>
        <v>0</v>
      </c>
      <c r="X17" s="72">
        <f t="shared" si="4"/>
        <v>0</v>
      </c>
      <c r="Y17" s="72">
        <f t="shared" si="4"/>
        <v>0</v>
      </c>
      <c r="Z17" s="72">
        <f t="shared" si="4"/>
        <v>0</v>
      </c>
      <c r="AA17" s="72">
        <f t="shared" si="4"/>
        <v>0</v>
      </c>
      <c r="AB17" s="72">
        <f t="shared" si="4"/>
        <v>0</v>
      </c>
      <c r="AC17" s="72">
        <f t="shared" si="4"/>
        <v>0</v>
      </c>
      <c r="AD17" s="72">
        <f t="shared" si="4"/>
        <v>0</v>
      </c>
      <c r="AE17" s="72">
        <f t="shared" si="4"/>
        <v>0</v>
      </c>
      <c r="AF17" s="72">
        <f t="shared" si="4"/>
        <v>0</v>
      </c>
      <c r="AG17" s="72">
        <f t="shared" si="4"/>
        <v>0</v>
      </c>
      <c r="AH17" s="72">
        <f t="shared" si="4"/>
        <v>0</v>
      </c>
      <c r="AI17" s="72">
        <f t="shared" si="4"/>
        <v>0</v>
      </c>
      <c r="AJ17" s="72">
        <f t="shared" si="4"/>
        <v>0</v>
      </c>
      <c r="AK17" s="72">
        <f t="shared" si="4"/>
        <v>0</v>
      </c>
      <c r="AL17" s="72">
        <f t="shared" si="4"/>
        <v>0</v>
      </c>
      <c r="AM17" s="72">
        <f t="shared" si="4"/>
        <v>0</v>
      </c>
    </row>
    <row r="18" spans="1:39" x14ac:dyDescent="0.25">
      <c r="K18" s="1" t="s">
        <v>167</v>
      </c>
      <c r="M18" s="28">
        <f>M17</f>
        <v>0</v>
      </c>
      <c r="N18" s="28">
        <f>M18+N17</f>
        <v>0</v>
      </c>
      <c r="O18" s="28">
        <f t="shared" ref="O18:AM18" si="5">N18+O17</f>
        <v>0</v>
      </c>
      <c r="P18" s="28">
        <f t="shared" si="5"/>
        <v>0</v>
      </c>
      <c r="Q18" s="28">
        <f t="shared" si="5"/>
        <v>0</v>
      </c>
      <c r="R18" s="28">
        <f t="shared" si="5"/>
        <v>0</v>
      </c>
      <c r="S18" s="28">
        <f t="shared" si="5"/>
        <v>0</v>
      </c>
      <c r="T18" s="28">
        <f t="shared" si="5"/>
        <v>0</v>
      </c>
      <c r="U18" s="28">
        <f t="shared" si="5"/>
        <v>0</v>
      </c>
      <c r="V18" s="28">
        <f t="shared" si="5"/>
        <v>0</v>
      </c>
      <c r="W18" s="28">
        <f t="shared" si="5"/>
        <v>0</v>
      </c>
      <c r="X18" s="28">
        <f t="shared" si="5"/>
        <v>0</v>
      </c>
      <c r="Y18" s="28">
        <f t="shared" si="5"/>
        <v>0</v>
      </c>
      <c r="Z18" s="28">
        <f t="shared" si="5"/>
        <v>0</v>
      </c>
      <c r="AA18" s="28">
        <f t="shared" si="5"/>
        <v>0</v>
      </c>
      <c r="AB18" s="28">
        <f t="shared" si="5"/>
        <v>0</v>
      </c>
      <c r="AC18" s="28">
        <f t="shared" si="5"/>
        <v>0</v>
      </c>
      <c r="AD18" s="28">
        <f t="shared" si="5"/>
        <v>0</v>
      </c>
      <c r="AE18" s="28">
        <f t="shared" si="5"/>
        <v>0</v>
      </c>
      <c r="AF18" s="28">
        <f t="shared" si="5"/>
        <v>0</v>
      </c>
      <c r="AG18" s="28">
        <f t="shared" si="5"/>
        <v>0</v>
      </c>
      <c r="AH18" s="28">
        <f t="shared" si="5"/>
        <v>0</v>
      </c>
      <c r="AI18" s="28">
        <f t="shared" si="5"/>
        <v>0</v>
      </c>
      <c r="AJ18" s="28">
        <f t="shared" si="5"/>
        <v>0</v>
      </c>
      <c r="AK18" s="28">
        <f t="shared" si="5"/>
        <v>0</v>
      </c>
      <c r="AL18" s="28">
        <f t="shared" si="5"/>
        <v>0</v>
      </c>
      <c r="AM18" s="28">
        <f t="shared" si="5"/>
        <v>0</v>
      </c>
    </row>
    <row r="19" spans="1:39" x14ac:dyDescent="0.25"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x14ac:dyDescent="0.25">
      <c r="K20" s="70" t="s">
        <v>168</v>
      </c>
      <c r="L20" s="71"/>
      <c r="M20" s="72">
        <f t="shared" ref="M20:AM20" si="6">SUMIFS(M$25:M$131,$I$25:$I$131,"+")-SUMIFS(M$25:M$131,$I$25:$I$131,"-")</f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72">
        <f t="shared" si="6"/>
        <v>0</v>
      </c>
      <c r="T20" s="72">
        <f t="shared" si="6"/>
        <v>0</v>
      </c>
      <c r="U20" s="72">
        <f t="shared" si="6"/>
        <v>0</v>
      </c>
      <c r="V20" s="72">
        <f t="shared" si="6"/>
        <v>0</v>
      </c>
      <c r="W20" s="72">
        <f t="shared" si="6"/>
        <v>0</v>
      </c>
      <c r="X20" s="72">
        <f t="shared" si="6"/>
        <v>0</v>
      </c>
      <c r="Y20" s="72">
        <f t="shared" si="6"/>
        <v>0</v>
      </c>
      <c r="Z20" s="72">
        <f t="shared" si="6"/>
        <v>0</v>
      </c>
      <c r="AA20" s="72">
        <f t="shared" si="6"/>
        <v>0</v>
      </c>
      <c r="AB20" s="72">
        <f t="shared" si="6"/>
        <v>0</v>
      </c>
      <c r="AC20" s="72">
        <f t="shared" si="6"/>
        <v>0</v>
      </c>
      <c r="AD20" s="72">
        <f t="shared" si="6"/>
        <v>0</v>
      </c>
      <c r="AE20" s="72">
        <f t="shared" si="6"/>
        <v>0</v>
      </c>
      <c r="AF20" s="72">
        <f t="shared" si="6"/>
        <v>0</v>
      </c>
      <c r="AG20" s="72">
        <f t="shared" si="6"/>
        <v>0</v>
      </c>
      <c r="AH20" s="72">
        <f t="shared" si="6"/>
        <v>0</v>
      </c>
      <c r="AI20" s="72">
        <f t="shared" si="6"/>
        <v>0</v>
      </c>
      <c r="AJ20" s="72">
        <f t="shared" si="6"/>
        <v>0</v>
      </c>
      <c r="AK20" s="72">
        <f t="shared" si="6"/>
        <v>0</v>
      </c>
      <c r="AL20" s="72">
        <f t="shared" si="6"/>
        <v>0</v>
      </c>
      <c r="AM20" s="72">
        <f t="shared" si="6"/>
        <v>0</v>
      </c>
    </row>
    <row r="21" spans="1:39" x14ac:dyDescent="0.25">
      <c r="K21" s="1" t="s">
        <v>169</v>
      </c>
      <c r="M21" s="28">
        <f>M20</f>
        <v>0</v>
      </c>
      <c r="N21" s="28">
        <f>M21+N20</f>
        <v>0</v>
      </c>
      <c r="O21" s="28">
        <f t="shared" ref="O21:AM21" si="7">N21+O20</f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  <c r="AK21" s="28">
        <f t="shared" si="7"/>
        <v>0</v>
      </c>
      <c r="AL21" s="28">
        <f t="shared" si="7"/>
        <v>0</v>
      </c>
      <c r="AM21" s="28">
        <f t="shared" si="7"/>
        <v>0</v>
      </c>
    </row>
    <row r="22" spans="1:39" x14ac:dyDescent="0.25">
      <c r="M22" s="19"/>
      <c r="AK22" s="33"/>
      <c r="AL22" s="33"/>
      <c r="AM22" s="33"/>
    </row>
    <row r="24" spans="1:39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1" t="s">
        <v>46</v>
      </c>
    </row>
    <row r="25" spans="1:39" x14ac:dyDescent="0.25">
      <c r="A25" s="112" t="s">
        <v>35</v>
      </c>
      <c r="B25" s="112" t="s">
        <v>35</v>
      </c>
      <c r="C25" s="112" t="s">
        <v>35</v>
      </c>
      <c r="D25" s="112"/>
      <c r="E25" s="112"/>
      <c r="F25" s="112" t="s">
        <v>35</v>
      </c>
      <c r="G25" s="112" t="s">
        <v>35</v>
      </c>
      <c r="H25" s="112" t="s">
        <v>35</v>
      </c>
      <c r="I25" s="112" t="s">
        <v>35</v>
      </c>
      <c r="J25" s="112" t="s">
        <v>35</v>
      </c>
      <c r="K25" t="s">
        <v>95</v>
      </c>
      <c r="M25" s="11">
        <f>IF(M5&lt;&gt;"",Summary!$D$8/$L5,0)</f>
        <v>0</v>
      </c>
      <c r="N25" s="11">
        <f>IF(N5&lt;&gt;"",Summary!$D$8/$L5,0)</f>
        <v>0</v>
      </c>
      <c r="O25" s="11">
        <f>IF(O5&lt;&gt;"",Summary!$D$8/$L5,0)</f>
        <v>0</v>
      </c>
      <c r="P25" s="11">
        <f>IF(P5&lt;&gt;"",Summary!$D$8/$L5,0)</f>
        <v>0</v>
      </c>
      <c r="Q25" s="11">
        <f>IF(Q5&lt;&gt;"",Summary!$D$8/$L5,0)</f>
        <v>0</v>
      </c>
      <c r="R25" s="11">
        <f>IF(R5&lt;&gt;"",Summary!$D$8/$L5,0)</f>
        <v>0</v>
      </c>
      <c r="S25" s="11">
        <f>IF(S5&lt;&gt;"",Summary!$D$8/$L5,0)</f>
        <v>0</v>
      </c>
      <c r="T25" s="11">
        <f>IF(T5&lt;&gt;"",Summary!$D$8/$L5,0)</f>
        <v>0</v>
      </c>
      <c r="U25" s="11">
        <f>IF(U5&lt;&gt;"",Summary!$D$8/$L5,0)</f>
        <v>0</v>
      </c>
      <c r="V25" s="11">
        <f>IF(V5&lt;&gt;"",Summary!$D$8/$L5,0)</f>
        <v>0</v>
      </c>
      <c r="W25" s="11">
        <f>IF(W5&lt;&gt;"",Summary!$D$8/$L5,0)</f>
        <v>0</v>
      </c>
      <c r="X25" s="11">
        <f>IF(X5&lt;&gt;"",Summary!$D$8/$L5,0)</f>
        <v>0</v>
      </c>
      <c r="Y25" s="11">
        <f>IF(Y5&lt;&gt;"",Summary!$D$8/$L5,0)</f>
        <v>0</v>
      </c>
      <c r="Z25" s="11">
        <f>IF(Z5&lt;&gt;"",Summary!$D$8/$L5,0)</f>
        <v>0</v>
      </c>
      <c r="AA25" s="11">
        <f>IF(AA5&lt;&gt;"",Summary!$D$8/$L5,0)</f>
        <v>0</v>
      </c>
      <c r="AB25" s="11">
        <f>IF(AB5&lt;&gt;"",Summary!$D$8/$L5,0)</f>
        <v>0</v>
      </c>
      <c r="AC25" s="11">
        <f>IF(AC5&lt;&gt;"",Summary!$D$8/$L5,0)</f>
        <v>0</v>
      </c>
      <c r="AD25" s="11">
        <f>IF(AD5&lt;&gt;"",Summary!$D$8/$L5,0)</f>
        <v>0</v>
      </c>
      <c r="AE25" s="11">
        <f>IF(AE5&lt;&gt;"",Summary!$D$8/$L5,0)</f>
        <v>0</v>
      </c>
      <c r="AF25" s="11">
        <f>IF(AF5&lt;&gt;"",Summary!$D$8/$L5,0)</f>
        <v>0</v>
      </c>
      <c r="AG25" s="11">
        <f>IF(AG5&lt;&gt;"",Summary!$D$8/$L5,0)</f>
        <v>0</v>
      </c>
      <c r="AH25" s="11">
        <f>IF(AH5&lt;&gt;"",Summary!$D$8/$L5,0)</f>
        <v>0</v>
      </c>
      <c r="AI25" s="11">
        <f>IF(AI5&lt;&gt;"",Summary!$D$8/$L5,0)</f>
        <v>0</v>
      </c>
      <c r="AJ25" s="11">
        <f>IF(AJ5&lt;&gt;"",Summary!$D$8/$L5,0)</f>
        <v>0</v>
      </c>
      <c r="AK25" s="11">
        <f>IF(AK5&lt;&gt;"",Summary!$D$8/$L5,0)</f>
        <v>0</v>
      </c>
      <c r="AL25" s="11">
        <f>IF(AL5&lt;&gt;"",Summary!$D$8/$L5,0)</f>
        <v>0</v>
      </c>
      <c r="AM25" s="11">
        <f>IF(AM5&lt;&gt;"",Summary!$D$8/$L5,0)</f>
        <v>0</v>
      </c>
    </row>
    <row r="26" spans="1:39" x14ac:dyDescent="0.25">
      <c r="A26" s="112" t="s">
        <v>35</v>
      </c>
      <c r="B26" s="112"/>
      <c r="C26" s="112"/>
      <c r="D26" s="112"/>
      <c r="E26" s="112"/>
      <c r="F26" s="112" t="s">
        <v>35</v>
      </c>
      <c r="G26" s="112" t="s">
        <v>35</v>
      </c>
      <c r="H26" s="112" t="s">
        <v>35</v>
      </c>
      <c r="I26" s="112" t="s">
        <v>35</v>
      </c>
      <c r="J26" s="112" t="s">
        <v>35</v>
      </c>
      <c r="K26" t="s">
        <v>15</v>
      </c>
      <c r="M26" s="11">
        <f>IF(M$5&lt;&gt;"",Summary!$D43,0)</f>
        <v>0</v>
      </c>
      <c r="N26" s="11">
        <f>IF(N$5&lt;&gt;"",Summary!$D43,0)</f>
        <v>0</v>
      </c>
      <c r="O26" s="11">
        <f>IF(O$5&lt;&gt;"",Summary!$D43,0)</f>
        <v>0</v>
      </c>
      <c r="P26" s="11">
        <f>IF(P$5&lt;&gt;"",Summary!$D43,0)</f>
        <v>0</v>
      </c>
      <c r="Q26" s="11">
        <f>IF(Q$5&lt;&gt;"",Summary!$D43,0)</f>
        <v>0</v>
      </c>
      <c r="R26" s="11">
        <f>IF(R$5&lt;&gt;"",Summary!$D43,0)</f>
        <v>0</v>
      </c>
      <c r="S26" s="11">
        <f>IF(S$5&lt;&gt;"",Summary!$D43,0)</f>
        <v>0</v>
      </c>
      <c r="T26" s="11">
        <f>IF(T$5&lt;&gt;"",Summary!$D43,0)</f>
        <v>0</v>
      </c>
      <c r="U26" s="11">
        <f>IF(U$5&lt;&gt;"",Summary!$D43,0)</f>
        <v>0</v>
      </c>
      <c r="V26" s="11">
        <f>IF(V$5&lt;&gt;"",Summary!$D43,0)</f>
        <v>0</v>
      </c>
      <c r="W26" s="11">
        <f>IF(W$5&lt;&gt;"",Summary!$D43,0)</f>
        <v>0</v>
      </c>
      <c r="X26" s="11">
        <f>IF(X$5&lt;&gt;"",Summary!$D43,0)</f>
        <v>0</v>
      </c>
      <c r="Y26" s="11">
        <f>IF(Y$5&lt;&gt;"",Summary!$D43,0)</f>
        <v>0</v>
      </c>
      <c r="Z26" s="11">
        <f>IF(Z$5&lt;&gt;"",Summary!$D43,0)</f>
        <v>0</v>
      </c>
      <c r="AA26" s="11">
        <f>IF(AA$5&lt;&gt;"",Summary!$D43,0)</f>
        <v>0</v>
      </c>
      <c r="AB26" s="11">
        <f>IF(AB$5&lt;&gt;"",Summary!$D43,0)</f>
        <v>0</v>
      </c>
      <c r="AC26" s="11">
        <f>IF(AC$5&lt;&gt;"",Summary!$D43,0)</f>
        <v>0</v>
      </c>
      <c r="AD26" s="11">
        <f>IF(AD$5&lt;&gt;"",Summary!$D43,0)</f>
        <v>0</v>
      </c>
      <c r="AE26" s="11">
        <f>IF(AE$5&lt;&gt;"",Summary!$D43,0)</f>
        <v>0</v>
      </c>
      <c r="AF26" s="11">
        <f>IF(AF$5&lt;&gt;"",Summary!$D43,0)</f>
        <v>0</v>
      </c>
      <c r="AG26" s="11">
        <f>IF(AG$5&lt;&gt;"",Summary!$D43,0)</f>
        <v>0</v>
      </c>
      <c r="AH26" s="11">
        <f>IF(AH$5&lt;&gt;"",Summary!$D43,0)</f>
        <v>0</v>
      </c>
      <c r="AI26" s="11">
        <f>IF(AI$5&lt;&gt;"",Summary!$D43,0)</f>
        <v>0</v>
      </c>
      <c r="AJ26" s="11">
        <f>IF(AJ$5&lt;&gt;"",Summary!$D43,0)</f>
        <v>0</v>
      </c>
      <c r="AK26" s="11">
        <f>IF(AK$5&lt;&gt;"",Summary!$D43,0)</f>
        <v>0</v>
      </c>
      <c r="AL26" s="11">
        <f>IF(AL$5&lt;&gt;"",Summary!$D43,0)</f>
        <v>0</v>
      </c>
      <c r="AM26" s="11">
        <f>IF(AM$5&lt;&gt;"",Summary!$D43,0)</f>
        <v>0</v>
      </c>
    </row>
    <row r="27" spans="1:39" x14ac:dyDescent="0.25">
      <c r="A27" s="112" t="s">
        <v>35</v>
      </c>
      <c r="B27" s="112"/>
      <c r="C27" s="112"/>
      <c r="D27" s="112"/>
      <c r="E27" s="112"/>
      <c r="F27" s="112" t="s">
        <v>35</v>
      </c>
      <c r="G27" s="112" t="s">
        <v>35</v>
      </c>
      <c r="H27" s="112" t="s">
        <v>35</v>
      </c>
      <c r="I27" s="112" t="s">
        <v>35</v>
      </c>
      <c r="J27" s="112" t="s">
        <v>35</v>
      </c>
      <c r="K27" t="s">
        <v>16</v>
      </c>
      <c r="M27" s="11">
        <f>IF(M$5&lt;&gt;"",Summary!$D44,0)</f>
        <v>0</v>
      </c>
      <c r="N27" s="11">
        <f>IF(N$5&lt;&gt;"",Summary!$D44,0)</f>
        <v>0</v>
      </c>
      <c r="O27" s="11">
        <f>IF(O$5&lt;&gt;"",Summary!$D44,0)</f>
        <v>0</v>
      </c>
      <c r="P27" s="11">
        <f>IF(P$5&lt;&gt;"",Summary!$D44,0)</f>
        <v>0</v>
      </c>
      <c r="Q27" s="11">
        <f>IF(Q$5&lt;&gt;"",Summary!$D44,0)</f>
        <v>0</v>
      </c>
      <c r="R27" s="11">
        <f>IF(R$5&lt;&gt;"",Summary!$D44,0)</f>
        <v>0</v>
      </c>
      <c r="S27" s="11">
        <f>IF(S$5&lt;&gt;"",Summary!$D44,0)</f>
        <v>0</v>
      </c>
      <c r="T27" s="11">
        <f>IF(T$5&lt;&gt;"",Summary!$D44,0)</f>
        <v>0</v>
      </c>
      <c r="U27" s="11">
        <f>IF(U$5&lt;&gt;"",Summary!$D44,0)</f>
        <v>0</v>
      </c>
      <c r="V27" s="11">
        <f>IF(V$5&lt;&gt;"",Summary!$D44,0)</f>
        <v>0</v>
      </c>
      <c r="W27" s="11">
        <f>IF(W$5&lt;&gt;"",Summary!$D44,0)</f>
        <v>0</v>
      </c>
      <c r="X27" s="11">
        <f>IF(X$5&lt;&gt;"",Summary!$D44,0)</f>
        <v>0</v>
      </c>
      <c r="Y27" s="11">
        <f>IF(Y$5&lt;&gt;"",Summary!$D44,0)</f>
        <v>0</v>
      </c>
      <c r="Z27" s="11">
        <f>IF(Z$5&lt;&gt;"",Summary!$D44,0)</f>
        <v>0</v>
      </c>
      <c r="AA27" s="11">
        <f>IF(AA$5&lt;&gt;"",Summary!$D44,0)</f>
        <v>0</v>
      </c>
      <c r="AB27" s="11">
        <f>IF(AB$5&lt;&gt;"",Summary!$D44,0)</f>
        <v>0</v>
      </c>
      <c r="AC27" s="11">
        <f>IF(AC$5&lt;&gt;"",Summary!$D44,0)</f>
        <v>0</v>
      </c>
      <c r="AD27" s="11">
        <f>IF(AD$5&lt;&gt;"",Summary!$D44,0)</f>
        <v>0</v>
      </c>
      <c r="AE27" s="11">
        <f>IF(AE$5&lt;&gt;"",Summary!$D44,0)</f>
        <v>0</v>
      </c>
      <c r="AF27" s="11">
        <f>IF(AF$5&lt;&gt;"",Summary!$D44,0)</f>
        <v>0</v>
      </c>
      <c r="AG27" s="11">
        <f>IF(AG$5&lt;&gt;"",Summary!$D44,0)</f>
        <v>0</v>
      </c>
      <c r="AH27" s="11">
        <f>IF(AH$5&lt;&gt;"",Summary!$D44,0)</f>
        <v>0</v>
      </c>
      <c r="AI27" s="11">
        <f>IF(AI$5&lt;&gt;"",Summary!$D44,0)</f>
        <v>0</v>
      </c>
      <c r="AJ27" s="11">
        <f>IF(AJ$5&lt;&gt;"",Summary!$D44,0)</f>
        <v>0</v>
      </c>
      <c r="AK27" s="11">
        <f>IF(AK$5&lt;&gt;"",Summary!$D44,0)</f>
        <v>0</v>
      </c>
      <c r="AL27" s="11">
        <f>IF(AL$5&lt;&gt;"",Summary!$D44,0)</f>
        <v>0</v>
      </c>
      <c r="AM27" s="11">
        <f>IF(AM$5&lt;&gt;"",Summary!$D44,0)</f>
        <v>0</v>
      </c>
    </row>
    <row r="28" spans="1:39" x14ac:dyDescent="0.25">
      <c r="A28" s="112" t="s">
        <v>35</v>
      </c>
      <c r="B28" s="112"/>
      <c r="C28" s="112"/>
      <c r="D28" s="112"/>
      <c r="E28" s="112"/>
      <c r="F28" s="112"/>
      <c r="G28" s="112"/>
      <c r="H28" s="112"/>
      <c r="I28" s="112" t="s">
        <v>35</v>
      </c>
      <c r="J28" s="112" t="s">
        <v>35</v>
      </c>
      <c r="K28" t="s">
        <v>34</v>
      </c>
      <c r="M28" s="11">
        <f>IF(NOT(ISBLANK(M11)),Summary!$D$12/$L11,0)</f>
        <v>0</v>
      </c>
      <c r="N28" s="11">
        <f>IF(NOT(ISBLANK(N11)),Summary!$D$12/$L11,0)</f>
        <v>0</v>
      </c>
      <c r="O28" s="11">
        <f>IF(NOT(ISBLANK(O11)),Summary!$D$12/$L11,0)</f>
        <v>0</v>
      </c>
      <c r="P28" s="11">
        <f>IF(NOT(ISBLANK(P11)),Summary!$D$12/$L11,0)</f>
        <v>0</v>
      </c>
      <c r="Q28" s="11">
        <f>IF(NOT(ISBLANK(Q11)),Summary!$D$12/$L11,0)</f>
        <v>0</v>
      </c>
      <c r="R28" s="11">
        <f>IF(NOT(ISBLANK(R11)),Summary!$D$12/$L11,0)</f>
        <v>0</v>
      </c>
      <c r="S28" s="11">
        <f>IF(NOT(ISBLANK(S11)),Summary!$D$12/$L11,0)</f>
        <v>0</v>
      </c>
      <c r="T28" s="11">
        <f>IF(NOT(ISBLANK(T11)),Summary!$D$12/$L11,0)</f>
        <v>0</v>
      </c>
      <c r="U28" s="11">
        <f>IF(NOT(ISBLANK(U11)),Summary!$D$12/$L11,0)</f>
        <v>0</v>
      </c>
      <c r="V28" s="11">
        <f>IF(NOT(ISBLANK(V11)),Summary!$D$12/$L11,0)</f>
        <v>0</v>
      </c>
      <c r="W28" s="11">
        <f>IF(NOT(ISBLANK(W11)),Summary!$D$12/$L11,0)</f>
        <v>0</v>
      </c>
      <c r="X28" s="11">
        <f>IF(NOT(ISBLANK(X11)),Summary!$D$12/$L11,0)</f>
        <v>0</v>
      </c>
      <c r="Y28" s="11">
        <f>IF(NOT(ISBLANK(Y11)),Summary!$D$12/$L11,0)</f>
        <v>0</v>
      </c>
      <c r="Z28" s="11">
        <f>IF(NOT(ISBLANK(Z11)),Summary!$D$12/$L11,0)</f>
        <v>0</v>
      </c>
      <c r="AA28" s="11">
        <f>IF(NOT(ISBLANK(AA11)),Summary!$D$12/$L11,0)</f>
        <v>0</v>
      </c>
      <c r="AB28" s="11">
        <f>IF(NOT(ISBLANK(AB11)),Summary!$D$12/$L11,0)</f>
        <v>0</v>
      </c>
      <c r="AC28" s="11">
        <f>IF(NOT(ISBLANK(AC11)),Summary!$D$12/$L11,0)</f>
        <v>0</v>
      </c>
      <c r="AD28" s="11">
        <f>IF(NOT(ISBLANK(AD11)),Summary!$D$12/$L11,0)</f>
        <v>0</v>
      </c>
      <c r="AE28" s="11">
        <f>IF(NOT(ISBLANK(AE11)),Summary!$D$12/$L11,0)</f>
        <v>0</v>
      </c>
      <c r="AF28" s="11">
        <f>IF(NOT(ISBLANK(AF11)),Summary!$D$12/$L11,0)</f>
        <v>0</v>
      </c>
      <c r="AG28" s="11">
        <f>IF(NOT(ISBLANK(AG11)),Summary!$D$12/$L11,0)</f>
        <v>0</v>
      </c>
      <c r="AH28" s="11">
        <f>IF(NOT(ISBLANK(AH11)),Summary!$D$12/$L11,0)</f>
        <v>0</v>
      </c>
      <c r="AI28" s="11">
        <f>IF(NOT(ISBLANK(AI11)),Summary!$D$12/$L11,0)</f>
        <v>0</v>
      </c>
      <c r="AJ28" s="11">
        <f>IF(NOT(ISBLANK(AJ11)),Summary!$D$12/$L11,0)</f>
        <v>0</v>
      </c>
      <c r="AK28" s="11">
        <f>IF(NOT(ISBLANK(AK11)),Summary!$D$12/$L11,0)</f>
        <v>0</v>
      </c>
      <c r="AL28" s="11">
        <f>IF(NOT(ISBLANK(AL11)),Summary!$D$12/$L11,0)</f>
        <v>0</v>
      </c>
      <c r="AM28" s="11">
        <f>IF(NOT(ISBLANK(AM11)),Summary!$D$12/$L11,0)</f>
        <v>0</v>
      </c>
    </row>
    <row r="29" spans="1:39" x14ac:dyDescent="0.25">
      <c r="A29" s="112" t="s">
        <v>35</v>
      </c>
      <c r="B29" s="112" t="s">
        <v>35</v>
      </c>
      <c r="C29" s="112" t="s">
        <v>35</v>
      </c>
      <c r="D29" s="112"/>
      <c r="E29" s="112" t="s">
        <v>35</v>
      </c>
      <c r="F29" s="112" t="s">
        <v>35</v>
      </c>
      <c r="G29" s="112" t="s">
        <v>35</v>
      </c>
      <c r="H29" s="112" t="s">
        <v>35</v>
      </c>
      <c r="I29" s="112" t="s">
        <v>35</v>
      </c>
      <c r="J29" s="112" t="s">
        <v>35</v>
      </c>
      <c r="K29" t="s">
        <v>1</v>
      </c>
      <c r="M29" s="7">
        <f>IF(NOT(ISBLANK(M6)),Summary!$D$9/$L6,0)</f>
        <v>0</v>
      </c>
      <c r="N29" s="7">
        <f>IF(NOT(ISBLANK(N6)),Summary!$D$9/$L6,0)</f>
        <v>0</v>
      </c>
      <c r="O29" s="7">
        <f>IF(NOT(ISBLANK(O6)),Summary!$D$9/$L6,0)</f>
        <v>0</v>
      </c>
      <c r="P29" s="7">
        <f>IF(NOT(ISBLANK(P6)),Summary!$D$9/$L6,0)</f>
        <v>0</v>
      </c>
      <c r="Q29" s="7">
        <f>IF(NOT(ISBLANK(Q6)),Summary!$D$9/$L6,0)</f>
        <v>0</v>
      </c>
      <c r="R29" s="7">
        <f>IF(NOT(ISBLANK(R6)),Summary!$D$9/$L6,0)</f>
        <v>0</v>
      </c>
      <c r="S29" s="7">
        <f>IF(NOT(ISBLANK(S6)),Summary!$D$9/$L6,0)</f>
        <v>0</v>
      </c>
      <c r="T29" s="7">
        <f>IF(NOT(ISBLANK(T6)),Summary!$D$9/$L6,0)</f>
        <v>0</v>
      </c>
      <c r="U29" s="7">
        <f>IF(NOT(ISBLANK(U6)),Summary!$D$9/$L6,0)</f>
        <v>0</v>
      </c>
      <c r="V29" s="7">
        <f>IF(NOT(ISBLANK(V6)),Summary!$D$9/$L6,0)</f>
        <v>0</v>
      </c>
      <c r="W29" s="7">
        <f>IF(NOT(ISBLANK(W6)),Summary!$D$9/$L6,0)</f>
        <v>0</v>
      </c>
      <c r="X29" s="7">
        <f>IF(NOT(ISBLANK(X6)),Summary!$D$9/$L6,0)</f>
        <v>0</v>
      </c>
      <c r="Y29" s="7">
        <f>IF(NOT(ISBLANK(Y6)),Summary!$D$9/$L6,0)</f>
        <v>0</v>
      </c>
      <c r="Z29" s="7">
        <f>IF(NOT(ISBLANK(Z6)),Summary!$D$9/$L6,0)</f>
        <v>0</v>
      </c>
      <c r="AA29" s="7">
        <f>IF(NOT(ISBLANK(AA6)),Summary!$D$9/$L6,0)</f>
        <v>0</v>
      </c>
      <c r="AB29" s="7">
        <f>IF(NOT(ISBLANK(AB6)),Summary!$D$9/$L6,0)</f>
        <v>0</v>
      </c>
      <c r="AC29" s="7">
        <f>IF(NOT(ISBLANK(AC6)),Summary!$D$9/$L6,0)</f>
        <v>0</v>
      </c>
      <c r="AD29" s="7">
        <f>IF(NOT(ISBLANK(AD6)),Summary!$D$9/$L6,0)</f>
        <v>0</v>
      </c>
      <c r="AE29" s="7">
        <f>IF(NOT(ISBLANK(AE6)),Summary!$D$9/$L6,0)</f>
        <v>0</v>
      </c>
      <c r="AF29" s="7">
        <f>IF(NOT(ISBLANK(AF6)),Summary!$D$9/$L6,0)</f>
        <v>0</v>
      </c>
      <c r="AG29" s="7">
        <f>IF(NOT(ISBLANK(AG6)),Summary!$D$9/$L6,0)</f>
        <v>0</v>
      </c>
      <c r="AH29" s="7">
        <f>IF(NOT(ISBLANK(AH6)),Summary!$D$9/$L6,0)</f>
        <v>0</v>
      </c>
      <c r="AI29" s="7">
        <f>IF(NOT(ISBLANK(AI6)),Summary!$D$9/$L6,0)</f>
        <v>0</v>
      </c>
      <c r="AJ29" s="7">
        <f>IF(NOT(ISBLANK(AJ6)),Summary!$D$9/$L6,0)</f>
        <v>0</v>
      </c>
      <c r="AK29" s="7">
        <f>IF(NOT(ISBLANK(AK6)),Summary!$D$9/$L6,0)</f>
        <v>0</v>
      </c>
      <c r="AL29" s="7">
        <f>IF(NOT(ISBLANK(AL6)),Summary!$D$9/$L6,0)</f>
        <v>0</v>
      </c>
      <c r="AM29" s="7">
        <f>IF(NOT(ISBLANK(AM6)),Summary!$D$9/$L6,0)</f>
        <v>0</v>
      </c>
    </row>
    <row r="30" spans="1:39" x14ac:dyDescent="0.25">
      <c r="A30" s="112" t="s">
        <v>35</v>
      </c>
      <c r="B30" s="112" t="s">
        <v>35</v>
      </c>
      <c r="C30" s="112" t="s">
        <v>35</v>
      </c>
      <c r="D30" s="112"/>
      <c r="E30" s="112" t="s">
        <v>35</v>
      </c>
      <c r="F30" s="112" t="s">
        <v>35</v>
      </c>
      <c r="G30" s="112" t="s">
        <v>35</v>
      </c>
      <c r="H30" s="112" t="s">
        <v>35</v>
      </c>
      <c r="I30" s="112" t="s">
        <v>35</v>
      </c>
      <c r="J30" s="112" t="s">
        <v>35</v>
      </c>
      <c r="K30" t="s">
        <v>3</v>
      </c>
      <c r="M30" s="7">
        <f>IF(NOT(ISBLANK(M7)),Summary!$D$10/$L7,0)</f>
        <v>0</v>
      </c>
      <c r="N30" s="7">
        <f>IF(NOT(ISBLANK(N7)),Summary!$D$10/$L7,0)</f>
        <v>0</v>
      </c>
      <c r="O30" s="7">
        <f>IF(NOT(ISBLANK(O7)),Summary!$D$10/$L7,0)</f>
        <v>0</v>
      </c>
      <c r="P30" s="7">
        <f>IF(NOT(ISBLANK(P7)),Summary!$D$10/$L7,0)</f>
        <v>0</v>
      </c>
      <c r="Q30" s="7">
        <f>IF(NOT(ISBLANK(Q7)),Summary!$D$10/$L7,0)</f>
        <v>0</v>
      </c>
      <c r="R30" s="7">
        <f>IF(NOT(ISBLANK(R7)),Summary!$D$10/$L7,0)</f>
        <v>0</v>
      </c>
      <c r="S30" s="7">
        <f>IF(NOT(ISBLANK(S7)),Summary!$D$10/$L7,0)</f>
        <v>0</v>
      </c>
      <c r="T30" s="7">
        <f>IF(NOT(ISBLANK(T7)),Summary!$D$10/$L7,0)</f>
        <v>0</v>
      </c>
      <c r="U30" s="7">
        <f>IF(NOT(ISBLANK(U7)),Summary!$D$10/$L7,0)</f>
        <v>0</v>
      </c>
      <c r="V30" s="7">
        <f>IF(NOT(ISBLANK(V7)),Summary!$D$10/$L7,0)</f>
        <v>0</v>
      </c>
      <c r="W30" s="7">
        <f>IF(NOT(ISBLANK(W7)),Summary!$D$10/$L7,0)</f>
        <v>0</v>
      </c>
      <c r="X30" s="7">
        <f>IF(NOT(ISBLANK(X7)),Summary!$D$10/$L7,0)</f>
        <v>0</v>
      </c>
      <c r="Y30" s="7">
        <f>IF(NOT(ISBLANK(Y7)),Summary!$D$10/$L7,0)</f>
        <v>0</v>
      </c>
      <c r="Z30" s="7">
        <f>IF(NOT(ISBLANK(Z7)),Summary!$D$10/$L7,0)</f>
        <v>0</v>
      </c>
      <c r="AA30" s="7">
        <f>IF(NOT(ISBLANK(AA7)),Summary!$D$10/$L7,0)</f>
        <v>0</v>
      </c>
      <c r="AB30" s="7">
        <f>IF(NOT(ISBLANK(AB7)),Summary!$D$10/$L7,0)</f>
        <v>0</v>
      </c>
      <c r="AC30" s="7">
        <f>IF(NOT(ISBLANK(AC7)),Summary!$D$10/$L7,0)</f>
        <v>0</v>
      </c>
      <c r="AD30" s="7">
        <f>IF(NOT(ISBLANK(AD7)),Summary!$D$10/$L7,0)</f>
        <v>0</v>
      </c>
      <c r="AE30" s="7">
        <f>IF(NOT(ISBLANK(AE7)),Summary!$D$10/$L7,0)</f>
        <v>0</v>
      </c>
      <c r="AF30" s="7">
        <f>IF(NOT(ISBLANK(AF7)),Summary!$D$10/$L7,0)</f>
        <v>0</v>
      </c>
      <c r="AG30" s="7">
        <f>IF(NOT(ISBLANK(AG7)),Summary!$D$10/$L7,0)</f>
        <v>0</v>
      </c>
      <c r="AH30" s="7">
        <f>IF(NOT(ISBLANK(AH7)),Summary!$D$10/$L7,0)</f>
        <v>0</v>
      </c>
      <c r="AI30" s="7">
        <f>IF(NOT(ISBLANK(AI7)),Summary!$D$10/$L7,0)</f>
        <v>0</v>
      </c>
      <c r="AJ30" s="7">
        <f>IF(NOT(ISBLANK(AJ7)),Summary!$D$10/$L7,0)</f>
        <v>0</v>
      </c>
      <c r="AK30" s="7">
        <f>IF(NOT(ISBLANK(AK7)),Summary!$D$10/$L7,0)</f>
        <v>0</v>
      </c>
      <c r="AL30" s="7">
        <f>IF(NOT(ISBLANK(AL7)),Summary!$D$10/$L7,0)</f>
        <v>0</v>
      </c>
      <c r="AM30" s="7">
        <f>IF(NOT(ISBLANK(AM7)),Summary!$D$10/$L7,0)</f>
        <v>0</v>
      </c>
    </row>
    <row r="31" spans="1:39" x14ac:dyDescent="0.25">
      <c r="A31" s="112" t="s">
        <v>35</v>
      </c>
      <c r="B31" s="112"/>
      <c r="C31" s="112"/>
      <c r="D31" s="112" t="s">
        <v>35</v>
      </c>
      <c r="E31" s="112" t="s">
        <v>35</v>
      </c>
      <c r="F31" s="112" t="s">
        <v>35</v>
      </c>
      <c r="G31" s="112" t="s">
        <v>35</v>
      </c>
      <c r="H31" s="112" t="s">
        <v>35</v>
      </c>
      <c r="I31" s="112" t="s">
        <v>35</v>
      </c>
      <c r="J31" s="112" t="s">
        <v>35</v>
      </c>
      <c r="K31" t="s">
        <v>88</v>
      </c>
      <c r="M31" s="7">
        <f>IFERROR(IF(M9&lt;&gt;"",Summary!$D$13/$L$9,0),0)</f>
        <v>0</v>
      </c>
      <c r="N31" s="7">
        <f>IFERROR(IF(N9&lt;&gt;"",Summary!$D$13/$L$9,0),0)</f>
        <v>0</v>
      </c>
      <c r="O31" s="7">
        <f>IFERROR(IF(O9&lt;&gt;"",Summary!$D$13/$L$9,0),0)</f>
        <v>0</v>
      </c>
      <c r="P31" s="7">
        <f>IFERROR(IF(P9&lt;&gt;"",Summary!$D$13/$L$9,0),0)</f>
        <v>0</v>
      </c>
      <c r="Q31" s="7">
        <f>IFERROR(IF(Q9&lt;&gt;"",Summary!$D$13/$L$9,0),0)</f>
        <v>0</v>
      </c>
      <c r="R31" s="7">
        <f>IFERROR(IF(R9&lt;&gt;"",Summary!$D$13/$L$9,0),0)</f>
        <v>0</v>
      </c>
      <c r="S31" s="7">
        <f>IFERROR(IF(S9&lt;&gt;"",Summary!$D$13/$L$9,0),0)</f>
        <v>0</v>
      </c>
      <c r="T31" s="7">
        <f>IFERROR(IF(T9&lt;&gt;"",Summary!$D$13/$L$9,0),0)</f>
        <v>0</v>
      </c>
      <c r="U31" s="7">
        <f>IFERROR(IF(U9&lt;&gt;"",Summary!$D$13/$L$9,0),0)</f>
        <v>0</v>
      </c>
      <c r="V31" s="7">
        <f>IFERROR(IF(V9&lt;&gt;"",Summary!$D$13/$L$9,0),0)</f>
        <v>0</v>
      </c>
      <c r="W31" s="7">
        <f>IFERROR(IF(W9&lt;&gt;"",Summary!$D$13/$L$9,0),0)</f>
        <v>0</v>
      </c>
      <c r="X31" s="7">
        <f>IFERROR(IF(X9&lt;&gt;"",Summary!$D$13/$L$9,0),0)</f>
        <v>0</v>
      </c>
      <c r="Y31" s="7">
        <f>IFERROR(IF(Y9&lt;&gt;"",Summary!$D$13/$L$9,0),0)</f>
        <v>0</v>
      </c>
      <c r="Z31" s="7">
        <f>IFERROR(IF(Z9&lt;&gt;"",Summary!$D$13/$L$9,0),0)</f>
        <v>0</v>
      </c>
      <c r="AA31" s="7">
        <f>IFERROR(IF(AA9&lt;&gt;"",Summary!$D$13/$L$9,0),0)</f>
        <v>0</v>
      </c>
      <c r="AB31" s="7">
        <f>IFERROR(IF(AB9&lt;&gt;"",Summary!$D$13/$L$9,0),0)</f>
        <v>0</v>
      </c>
      <c r="AC31" s="7">
        <f>IFERROR(IF(AC9&lt;&gt;"",Summary!$D$13/$L$9,0),0)</f>
        <v>0</v>
      </c>
      <c r="AD31" s="7">
        <f>IFERROR(IF(AD9&lt;&gt;"",Summary!$D$13/$L$9,0),0)</f>
        <v>0</v>
      </c>
      <c r="AE31" s="7">
        <f>IFERROR(IF(AE9&lt;&gt;"",Summary!$D$13/$L$9,0),0)</f>
        <v>0</v>
      </c>
      <c r="AF31" s="7">
        <f>IFERROR(IF(AF9&lt;&gt;"",Summary!$D$13/$L$9,0),0)</f>
        <v>0</v>
      </c>
      <c r="AG31" s="7">
        <f>IFERROR(IF(AG9&lt;&gt;"",Summary!$D$13/$L$9,0),0)</f>
        <v>0</v>
      </c>
      <c r="AH31" s="7">
        <f>IFERROR(IF(AH9&lt;&gt;"",Summary!$D$13/$L$9,0),0)</f>
        <v>0</v>
      </c>
      <c r="AI31" s="7">
        <f>IFERROR(IF(AI9&lt;&gt;"",Summary!$D$13/$L$9,0),0)</f>
        <v>0</v>
      </c>
      <c r="AJ31" s="7">
        <f>IFERROR(IF(AJ9&lt;&gt;"",Summary!$D$13/$L$9,0),0)</f>
        <v>0</v>
      </c>
      <c r="AK31" s="7">
        <f>IFERROR(IF(AK9&lt;&gt;"",Summary!$D$13/$L$9,0),0)</f>
        <v>0</v>
      </c>
      <c r="AL31" s="7">
        <f>IFERROR(IF(AL9&lt;&gt;"",Summary!$D$13/$L$9,0),0)</f>
        <v>0</v>
      </c>
      <c r="AM31" s="7">
        <f>IFERROR(IF(AM9&lt;&gt;"",Summary!$D$13/$L$9,0),0)</f>
        <v>0</v>
      </c>
    </row>
    <row r="32" spans="1:39" x14ac:dyDescent="0.25">
      <c r="A32" s="112" t="s">
        <v>35</v>
      </c>
      <c r="B32" s="112"/>
      <c r="C32" s="112"/>
      <c r="D32" s="112"/>
      <c r="E32" s="112" t="s">
        <v>35</v>
      </c>
      <c r="F32" s="112" t="s">
        <v>35</v>
      </c>
      <c r="G32" s="112" t="s">
        <v>35</v>
      </c>
      <c r="H32" s="112" t="s">
        <v>35</v>
      </c>
      <c r="I32" s="112" t="s">
        <v>35</v>
      </c>
      <c r="J32" s="112" t="s">
        <v>35</v>
      </c>
      <c r="K32" t="s">
        <v>65</v>
      </c>
      <c r="M32" s="7">
        <f>M91*Summary!$D$28</f>
        <v>0</v>
      </c>
      <c r="N32" s="7">
        <f>N91*Summary!$D$28</f>
        <v>0</v>
      </c>
      <c r="O32" s="7">
        <f>O91*Summary!$D$28</f>
        <v>0</v>
      </c>
      <c r="P32" s="7">
        <f>P91*Summary!$D$28</f>
        <v>0</v>
      </c>
      <c r="Q32" s="7">
        <f>Q91*Summary!$D$28</f>
        <v>0</v>
      </c>
      <c r="R32" s="7">
        <f>R91*Summary!$D$28</f>
        <v>0</v>
      </c>
      <c r="S32" s="7">
        <f>S91*Summary!$D$28</f>
        <v>0</v>
      </c>
      <c r="T32" s="7">
        <f>T91*Summary!$D$28</f>
        <v>0</v>
      </c>
      <c r="U32" s="7">
        <f>U91*Summary!$D$28</f>
        <v>0</v>
      </c>
      <c r="V32" s="7">
        <f>V91*Summary!$D$28</f>
        <v>0</v>
      </c>
      <c r="W32" s="7">
        <f>W91*Summary!$D$28</f>
        <v>0</v>
      </c>
      <c r="X32" s="7">
        <f>X91*Summary!$D$28</f>
        <v>0</v>
      </c>
      <c r="Y32" s="7">
        <f>Y91*Summary!$D$28</f>
        <v>0</v>
      </c>
      <c r="Z32" s="7">
        <f>Z91*Summary!$D$28</f>
        <v>0</v>
      </c>
      <c r="AA32" s="7">
        <f>AA91*Summary!$D$28</f>
        <v>0</v>
      </c>
      <c r="AB32" s="7">
        <f>AB91*Summary!$D$28</f>
        <v>0</v>
      </c>
      <c r="AC32" s="7">
        <f>AC91*Summary!$D$28</f>
        <v>0</v>
      </c>
      <c r="AD32" s="7">
        <f>AD91*Summary!$D$28</f>
        <v>0</v>
      </c>
      <c r="AE32" s="7">
        <f>AE91*Summary!$D$28</f>
        <v>0</v>
      </c>
      <c r="AF32" s="7">
        <f>AF91*Summary!$D$28</f>
        <v>0</v>
      </c>
      <c r="AG32" s="7">
        <f>AG91*Summary!$D$28</f>
        <v>0</v>
      </c>
      <c r="AH32" s="7">
        <f>AH91*Summary!$D$28</f>
        <v>0</v>
      </c>
      <c r="AI32" s="7">
        <f>AI91*Summary!$D$28</f>
        <v>0</v>
      </c>
      <c r="AJ32" s="7">
        <f>AJ91*Summary!$D$28</f>
        <v>0</v>
      </c>
      <c r="AK32" s="7">
        <f>AK91*Summary!$D$28</f>
        <v>0</v>
      </c>
      <c r="AL32" s="7">
        <f>AL91*Summary!$D$28</f>
        <v>0</v>
      </c>
      <c r="AM32" s="7">
        <f>AM91*Summary!$D$28</f>
        <v>0</v>
      </c>
    </row>
    <row r="33" spans="1:40" x14ac:dyDescent="0.25">
      <c r="A33" s="112" t="s">
        <v>35</v>
      </c>
      <c r="B33" s="112" t="s">
        <v>35</v>
      </c>
      <c r="C33" s="112" t="s">
        <v>35</v>
      </c>
      <c r="D33" s="112"/>
      <c r="E33" s="112" t="s">
        <v>35</v>
      </c>
      <c r="F33" s="112" t="s">
        <v>35</v>
      </c>
      <c r="G33" s="112" t="s">
        <v>35</v>
      </c>
      <c r="H33" s="112" t="s">
        <v>35</v>
      </c>
      <c r="I33" s="112" t="s">
        <v>35</v>
      </c>
      <c r="J33" s="112" t="s">
        <v>35</v>
      </c>
      <c r="K33" t="s">
        <v>25</v>
      </c>
      <c r="M33" s="7">
        <f>IF(NOT(ISBLANK(M10)),Summary!$D$11/$L10,0)</f>
        <v>0</v>
      </c>
      <c r="N33" s="7">
        <f>IF(NOT(ISBLANK(N10)),Summary!$D$11/$L10,0)</f>
        <v>0</v>
      </c>
      <c r="O33" s="7">
        <f>IF(NOT(ISBLANK(O10)),Summary!$D$11/$L10,0)</f>
        <v>0</v>
      </c>
      <c r="P33" s="7">
        <f>IF(NOT(ISBLANK(P10)),Summary!$D$11/$L10,0)</f>
        <v>0</v>
      </c>
      <c r="Q33" s="7">
        <f>IF(NOT(ISBLANK(Q10)),Summary!$D$11/$L10,0)</f>
        <v>0</v>
      </c>
      <c r="R33" s="7">
        <f>IF(NOT(ISBLANK(R10)),Summary!$D$11/$L10,0)</f>
        <v>0</v>
      </c>
      <c r="S33" s="7">
        <f>IF(NOT(ISBLANK(S10)),Summary!$D$11/$L10,0)</f>
        <v>0</v>
      </c>
      <c r="T33" s="7">
        <f>IF(NOT(ISBLANK(T10)),Summary!$D$11/$L10,0)</f>
        <v>0</v>
      </c>
      <c r="U33" s="7">
        <f>IF(NOT(ISBLANK(U10)),Summary!$D$11/$L10,0)</f>
        <v>0</v>
      </c>
      <c r="V33" s="7">
        <f>IF(NOT(ISBLANK(V10)),Summary!$D$11/$L10,0)</f>
        <v>0</v>
      </c>
      <c r="W33" s="7">
        <f>IF(NOT(ISBLANK(W10)),Summary!$D$11/$L10,0)</f>
        <v>0</v>
      </c>
      <c r="X33" s="7">
        <f>IF(NOT(ISBLANK(X10)),Summary!$D$11/$L10,0)</f>
        <v>0</v>
      </c>
      <c r="Y33" s="7">
        <f>IF(NOT(ISBLANK(Y10)),Summary!$D$11/$L10,0)</f>
        <v>0</v>
      </c>
      <c r="Z33" s="7">
        <f>IF(NOT(ISBLANK(Z10)),Summary!$D$11/$L10,0)</f>
        <v>0</v>
      </c>
      <c r="AA33" s="7">
        <f>IF(NOT(ISBLANK(AA10)),Summary!$D$11/$L10,0)</f>
        <v>0</v>
      </c>
      <c r="AB33" s="7">
        <f>IF(NOT(ISBLANK(AB10)),Summary!$D$11/$L10,0)</f>
        <v>0</v>
      </c>
      <c r="AC33" s="7">
        <f>IF(NOT(ISBLANK(AC10)),Summary!$D$11/$L10,0)</f>
        <v>0</v>
      </c>
      <c r="AD33" s="7">
        <f>IF(NOT(ISBLANK(AD10)),Summary!$D$11/$L10,0)</f>
        <v>0</v>
      </c>
      <c r="AE33" s="7">
        <f>IF(NOT(ISBLANK(AE10)),Summary!$D$11/$L10,0)</f>
        <v>0</v>
      </c>
      <c r="AF33" s="7">
        <f>IF(NOT(ISBLANK(AF10)),Summary!$D$11/$L10,0)</f>
        <v>0</v>
      </c>
      <c r="AG33" s="7">
        <f>IF(NOT(ISBLANK(AG10)),Summary!$D$11/$L10,0)</f>
        <v>0</v>
      </c>
      <c r="AH33" s="7">
        <f>IF(NOT(ISBLANK(AH10)),Summary!$D$11/$L10,0)</f>
        <v>0</v>
      </c>
      <c r="AI33" s="7">
        <f>IF(NOT(ISBLANK(AI10)),Summary!$D$11/$L10,0)</f>
        <v>0</v>
      </c>
      <c r="AJ33" s="7">
        <f>IF(NOT(ISBLANK(AJ10)),Summary!$D$11/$L10,0)</f>
        <v>0</v>
      </c>
      <c r="AK33" s="7">
        <f>IF(NOT(ISBLANK(AK10)),Summary!$D$11/$L10,0)</f>
        <v>0</v>
      </c>
      <c r="AL33" s="7">
        <f>IF(NOT(ISBLANK(AL10)),Summary!$D$11/$L10,0)</f>
        <v>0</v>
      </c>
      <c r="AM33" s="7">
        <f>IF(NOT(ISBLANK(AM10)),Summary!$D$11/$L10,0)</f>
        <v>0</v>
      </c>
    </row>
    <row r="34" spans="1:4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1" t="s">
        <v>10</v>
      </c>
      <c r="L34" s="1"/>
      <c r="M34" s="11">
        <f>SUM(M25:M33)</f>
        <v>0</v>
      </c>
      <c r="N34" s="11">
        <f t="shared" ref="N34:AM34" si="8">SUM(N25:N33)</f>
        <v>0</v>
      </c>
      <c r="O34" s="11">
        <f t="shared" si="8"/>
        <v>0</v>
      </c>
      <c r="P34" s="11">
        <f t="shared" si="8"/>
        <v>0</v>
      </c>
      <c r="Q34" s="11">
        <f t="shared" si="8"/>
        <v>0</v>
      </c>
      <c r="R34" s="11">
        <f t="shared" si="8"/>
        <v>0</v>
      </c>
      <c r="S34" s="11">
        <f t="shared" si="8"/>
        <v>0</v>
      </c>
      <c r="T34" s="11">
        <f t="shared" si="8"/>
        <v>0</v>
      </c>
      <c r="U34" s="11">
        <f t="shared" si="8"/>
        <v>0</v>
      </c>
      <c r="V34" s="11">
        <f t="shared" si="8"/>
        <v>0</v>
      </c>
      <c r="W34" s="11">
        <f t="shared" si="8"/>
        <v>0</v>
      </c>
      <c r="X34" s="11">
        <f t="shared" si="8"/>
        <v>0</v>
      </c>
      <c r="Y34" s="11">
        <f t="shared" si="8"/>
        <v>0</v>
      </c>
      <c r="Z34" s="11">
        <f t="shared" si="8"/>
        <v>0</v>
      </c>
      <c r="AA34" s="11">
        <f t="shared" si="8"/>
        <v>0</v>
      </c>
      <c r="AB34" s="11">
        <f t="shared" si="8"/>
        <v>0</v>
      </c>
      <c r="AC34" s="11">
        <f t="shared" si="8"/>
        <v>0</v>
      </c>
      <c r="AD34" s="11">
        <f t="shared" si="8"/>
        <v>0</v>
      </c>
      <c r="AE34" s="11">
        <f t="shared" si="8"/>
        <v>0</v>
      </c>
      <c r="AF34" s="11">
        <f t="shared" si="8"/>
        <v>0</v>
      </c>
      <c r="AG34" s="11">
        <f t="shared" si="8"/>
        <v>0</v>
      </c>
      <c r="AH34" s="11">
        <f t="shared" si="8"/>
        <v>0</v>
      </c>
      <c r="AI34" s="11">
        <f t="shared" si="8"/>
        <v>0</v>
      </c>
      <c r="AJ34" s="11">
        <f t="shared" si="8"/>
        <v>0</v>
      </c>
      <c r="AK34" s="11">
        <f t="shared" si="8"/>
        <v>0</v>
      </c>
      <c r="AL34" s="11">
        <f t="shared" si="8"/>
        <v>0</v>
      </c>
      <c r="AM34" s="11">
        <f t="shared" si="8"/>
        <v>0</v>
      </c>
    </row>
    <row r="35" spans="1:4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1"/>
      <c r="L35" s="1"/>
      <c r="M35" s="1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1" t="s">
        <v>9</v>
      </c>
      <c r="L36" s="1"/>
      <c r="M36" s="11"/>
      <c r="N36" s="36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0" ht="14.25" customHeight="1" x14ac:dyDescent="0.25">
      <c r="A37" s="112" t="s">
        <v>36</v>
      </c>
      <c r="B37" s="112"/>
      <c r="C37" s="112"/>
      <c r="D37" s="112" t="s">
        <v>36</v>
      </c>
      <c r="E37" s="112"/>
      <c r="F37" s="112"/>
      <c r="G37" s="112"/>
      <c r="H37" s="112"/>
      <c r="I37" s="112"/>
      <c r="J37" s="112"/>
      <c r="K37" t="s">
        <v>41</v>
      </c>
      <c r="L37" s="4"/>
      <c r="M37" s="4">
        <f>M$126</f>
        <v>0</v>
      </c>
      <c r="N37" s="4">
        <f t="shared" ref="N37:AM37" si="9">N$126</f>
        <v>0</v>
      </c>
      <c r="O37" s="4">
        <f t="shared" si="9"/>
        <v>0</v>
      </c>
      <c r="P37" s="4">
        <f t="shared" si="9"/>
        <v>0</v>
      </c>
      <c r="Q37" s="4">
        <f t="shared" si="9"/>
        <v>0</v>
      </c>
      <c r="R37" s="4">
        <f t="shared" si="9"/>
        <v>0</v>
      </c>
      <c r="S37" s="4">
        <f t="shared" si="9"/>
        <v>0</v>
      </c>
      <c r="T37" s="4">
        <f t="shared" si="9"/>
        <v>0</v>
      </c>
      <c r="U37" s="4">
        <f t="shared" si="9"/>
        <v>0</v>
      </c>
      <c r="V37" s="4">
        <f t="shared" si="9"/>
        <v>0</v>
      </c>
      <c r="W37" s="4">
        <f t="shared" si="9"/>
        <v>0</v>
      </c>
      <c r="X37" s="4">
        <f t="shared" si="9"/>
        <v>0</v>
      </c>
      <c r="Y37" s="4">
        <f t="shared" si="9"/>
        <v>0</v>
      </c>
      <c r="Z37" s="4">
        <f t="shared" si="9"/>
        <v>0</v>
      </c>
      <c r="AA37" s="4">
        <f t="shared" si="9"/>
        <v>0</v>
      </c>
      <c r="AB37" s="4">
        <f t="shared" si="9"/>
        <v>0</v>
      </c>
      <c r="AC37" s="4">
        <f t="shared" si="9"/>
        <v>0</v>
      </c>
      <c r="AD37" s="4">
        <f t="shared" si="9"/>
        <v>0</v>
      </c>
      <c r="AE37" s="4">
        <f t="shared" si="9"/>
        <v>0</v>
      </c>
      <c r="AF37" s="4">
        <f t="shared" si="9"/>
        <v>0</v>
      </c>
      <c r="AG37" s="4">
        <f t="shared" si="9"/>
        <v>0</v>
      </c>
      <c r="AH37" s="4">
        <f t="shared" si="9"/>
        <v>0</v>
      </c>
      <c r="AI37" s="4">
        <f t="shared" si="9"/>
        <v>0</v>
      </c>
      <c r="AJ37" s="4">
        <f t="shared" si="9"/>
        <v>0</v>
      </c>
      <c r="AK37" s="4">
        <f t="shared" si="9"/>
        <v>0</v>
      </c>
      <c r="AL37" s="4">
        <f t="shared" si="9"/>
        <v>0</v>
      </c>
      <c r="AM37" s="4">
        <f t="shared" si="9"/>
        <v>0</v>
      </c>
    </row>
    <row r="38" spans="1:40" x14ac:dyDescent="0.25">
      <c r="A38" s="112" t="s">
        <v>36</v>
      </c>
      <c r="B38" s="112"/>
      <c r="C38" s="112"/>
      <c r="D38" s="112" t="s">
        <v>36</v>
      </c>
      <c r="E38" s="112"/>
      <c r="F38" s="112"/>
      <c r="G38" s="112"/>
      <c r="H38" s="112"/>
      <c r="I38" s="112"/>
      <c r="J38" s="112"/>
      <c r="K38" t="s">
        <v>24</v>
      </c>
      <c r="L38" s="4"/>
      <c r="M38" s="4">
        <f>M79*'Tax Laws'!$C$5</f>
        <v>0</v>
      </c>
      <c r="N38" s="4">
        <f>N79*'Tax Laws'!$C$5</f>
        <v>0</v>
      </c>
      <c r="O38" s="4">
        <f>O79*'Tax Laws'!$C$5</f>
        <v>0</v>
      </c>
      <c r="P38" s="4">
        <f>P79*'Tax Laws'!$C$5</f>
        <v>0</v>
      </c>
      <c r="Q38" s="4">
        <f>Q79*'Tax Laws'!$C$5</f>
        <v>0</v>
      </c>
      <c r="R38" s="4">
        <f>R79*'Tax Laws'!$C$5</f>
        <v>0</v>
      </c>
      <c r="S38" s="4">
        <f>S79*'Tax Laws'!$C$5</f>
        <v>0</v>
      </c>
      <c r="T38" s="4">
        <f>T79*'Tax Laws'!$C$5</f>
        <v>0</v>
      </c>
      <c r="U38" s="4">
        <f>U79*'Tax Laws'!$C$5</f>
        <v>0</v>
      </c>
      <c r="V38" s="4">
        <f>V79*'Tax Laws'!$C$5</f>
        <v>0</v>
      </c>
      <c r="W38" s="4">
        <f>W79*'Tax Laws'!$C$5</f>
        <v>0</v>
      </c>
      <c r="X38" s="4">
        <f>X79*'Tax Laws'!$C$5</f>
        <v>0</v>
      </c>
      <c r="Y38" s="4">
        <f>Y79*'Tax Laws'!$C$5</f>
        <v>0</v>
      </c>
      <c r="Z38" s="4">
        <f>Z79*'Tax Laws'!$C$5</f>
        <v>0</v>
      </c>
      <c r="AA38" s="4">
        <f>AA79*'Tax Laws'!$C$5</f>
        <v>0</v>
      </c>
      <c r="AB38" s="4">
        <f>AB79*'Tax Laws'!$C$5</f>
        <v>0</v>
      </c>
      <c r="AC38" s="4">
        <f>AC79*'Tax Laws'!$C$5</f>
        <v>0</v>
      </c>
      <c r="AD38" s="4">
        <f>AD79*'Tax Laws'!$C$5</f>
        <v>0</v>
      </c>
      <c r="AE38" s="4">
        <f>AE79*'Tax Laws'!$C$5</f>
        <v>0</v>
      </c>
      <c r="AF38" s="4">
        <f>AF79*'Tax Laws'!$C$5</f>
        <v>0</v>
      </c>
      <c r="AG38" s="4">
        <f>AG79*'Tax Laws'!$C$5</f>
        <v>0</v>
      </c>
      <c r="AH38" s="4">
        <f>AH79*'Tax Laws'!$C$5</f>
        <v>0</v>
      </c>
      <c r="AI38" s="4">
        <f>AI79*'Tax Laws'!$C$5</f>
        <v>0</v>
      </c>
      <c r="AJ38" s="4">
        <f>AJ79*'Tax Laws'!$C$5</f>
        <v>0</v>
      </c>
      <c r="AK38" s="4">
        <f>AK79*'Tax Laws'!$C$5</f>
        <v>0</v>
      </c>
      <c r="AL38" s="4">
        <f>AL79*'Tax Laws'!$C$5</f>
        <v>0</v>
      </c>
      <c r="AM38" s="4">
        <f>AM79*'Tax Laws'!$C$5</f>
        <v>0</v>
      </c>
    </row>
    <row r="39" spans="1:40" x14ac:dyDescent="0.25">
      <c r="A39" s="112" t="s">
        <v>36</v>
      </c>
      <c r="B39" s="112"/>
      <c r="C39" s="112"/>
      <c r="D39" s="112" t="s">
        <v>36</v>
      </c>
      <c r="E39" s="112"/>
      <c r="F39" s="112"/>
      <c r="G39" s="112"/>
      <c r="H39" s="112"/>
      <c r="I39" s="112"/>
      <c r="J39" s="112"/>
      <c r="K39" t="s">
        <v>42</v>
      </c>
      <c r="L39" s="4"/>
      <c r="M39" s="4">
        <f>M82*'Tax Laws'!$C$7</f>
        <v>0</v>
      </c>
      <c r="N39" s="4">
        <f>N82*'Tax Laws'!$C$7</f>
        <v>0</v>
      </c>
      <c r="O39" s="4">
        <f>O82*'Tax Laws'!$C$7</f>
        <v>0</v>
      </c>
      <c r="P39" s="4">
        <f>P82*'Tax Laws'!$C$7</f>
        <v>0</v>
      </c>
      <c r="Q39" s="4">
        <f>Q82*'Tax Laws'!$C$7</f>
        <v>0</v>
      </c>
      <c r="R39" s="4">
        <f>R82*'Tax Laws'!$C$7</f>
        <v>0</v>
      </c>
      <c r="S39" s="4">
        <f>S82*'Tax Laws'!$C$7</f>
        <v>0</v>
      </c>
      <c r="T39" s="4">
        <f>T82*'Tax Laws'!$C$7</f>
        <v>0</v>
      </c>
      <c r="U39" s="4">
        <f>U82*'Tax Laws'!$C$7</f>
        <v>0</v>
      </c>
      <c r="V39" s="4">
        <f>V82*'Tax Laws'!$C$7</f>
        <v>0</v>
      </c>
      <c r="W39" s="4">
        <f>W82*'Tax Laws'!$C$7</f>
        <v>0</v>
      </c>
      <c r="X39" s="4">
        <f>X82*'Tax Laws'!$C$7</f>
        <v>0</v>
      </c>
      <c r="Y39" s="4">
        <f>Y82*'Tax Laws'!$C$7</f>
        <v>0</v>
      </c>
      <c r="Z39" s="4">
        <f>Z82*'Tax Laws'!$C$7</f>
        <v>0</v>
      </c>
      <c r="AA39" s="4">
        <f>AA82*'Tax Laws'!$C$7</f>
        <v>0</v>
      </c>
      <c r="AB39" s="4">
        <f>AB82*'Tax Laws'!$C$7</f>
        <v>0</v>
      </c>
      <c r="AC39" s="4">
        <f>AC82*'Tax Laws'!$C$7</f>
        <v>0</v>
      </c>
      <c r="AD39" s="4">
        <f>AD82*'Tax Laws'!$C$7</f>
        <v>0</v>
      </c>
      <c r="AE39" s="4">
        <f>AE82*'Tax Laws'!$C$7</f>
        <v>0</v>
      </c>
      <c r="AF39" s="4">
        <f>AF82*'Tax Laws'!$C$7</f>
        <v>0</v>
      </c>
      <c r="AG39" s="4">
        <f>AG82*'Tax Laws'!$C$7</f>
        <v>0</v>
      </c>
      <c r="AH39" s="4">
        <f>AH82*'Tax Laws'!$C$7</f>
        <v>0</v>
      </c>
      <c r="AI39" s="4">
        <f>AI82*'Tax Laws'!$C$7</f>
        <v>0</v>
      </c>
      <c r="AJ39" s="4">
        <f>AJ82*'Tax Laws'!$C$7</f>
        <v>0</v>
      </c>
      <c r="AK39" s="4">
        <f>AK82*'Tax Laws'!$C$7</f>
        <v>0</v>
      </c>
      <c r="AL39" s="4">
        <f>AL82*'Tax Laws'!$C$7</f>
        <v>0</v>
      </c>
      <c r="AM39" s="4">
        <f>AM82*'Tax Laws'!$C$7</f>
        <v>0</v>
      </c>
    </row>
    <row r="40" spans="1:40" x14ac:dyDescent="0.25">
      <c r="A40" s="112" t="s">
        <v>36</v>
      </c>
      <c r="B40" s="112"/>
      <c r="C40" s="112"/>
      <c r="D40" s="112" t="s">
        <v>36</v>
      </c>
      <c r="E40" s="112"/>
      <c r="F40" s="112"/>
      <c r="G40" s="112"/>
      <c r="H40" s="112"/>
      <c r="I40" s="112"/>
      <c r="J40" s="112"/>
      <c r="K40" t="s">
        <v>43</v>
      </c>
      <c r="L40" s="4"/>
      <c r="M40" s="4">
        <f>M83*'Tax Laws'!$C$8</f>
        <v>0</v>
      </c>
      <c r="N40" s="4">
        <f>N83*'Tax Laws'!$C$8</f>
        <v>0</v>
      </c>
      <c r="O40" s="4">
        <f>O83*'Tax Laws'!$C$8</f>
        <v>0</v>
      </c>
      <c r="P40" s="4">
        <f>P83*'Tax Laws'!$C$8</f>
        <v>0</v>
      </c>
      <c r="Q40" s="4">
        <f>Q83*'Tax Laws'!$C$8</f>
        <v>0</v>
      </c>
      <c r="R40" s="4">
        <f>R83*'Tax Laws'!$C$8</f>
        <v>0</v>
      </c>
      <c r="S40" s="4">
        <f>S83*'Tax Laws'!$C$8</f>
        <v>0</v>
      </c>
      <c r="T40" s="4">
        <f>T83*'Tax Laws'!$C$8</f>
        <v>0</v>
      </c>
      <c r="U40" s="4">
        <f>U83*'Tax Laws'!$C$8</f>
        <v>0</v>
      </c>
      <c r="V40" s="4">
        <f>V83*'Tax Laws'!$C$8</f>
        <v>0</v>
      </c>
      <c r="W40" s="4">
        <f>W83*'Tax Laws'!$C$8</f>
        <v>0</v>
      </c>
      <c r="X40" s="4">
        <f>X83*'Tax Laws'!$C$8</f>
        <v>0</v>
      </c>
      <c r="Y40" s="4">
        <f>Y83*'Tax Laws'!$C$8</f>
        <v>0</v>
      </c>
      <c r="Z40" s="4">
        <f>Z83*'Tax Laws'!$C$8</f>
        <v>0</v>
      </c>
      <c r="AA40" s="4">
        <f>AA83*'Tax Laws'!$C$8</f>
        <v>0</v>
      </c>
      <c r="AB40" s="4">
        <f>AB83*'Tax Laws'!$C$8</f>
        <v>0</v>
      </c>
      <c r="AC40" s="4">
        <f>AC83*'Tax Laws'!$C$8</f>
        <v>0</v>
      </c>
      <c r="AD40" s="4">
        <f>AD83*'Tax Laws'!$C$8</f>
        <v>0</v>
      </c>
      <c r="AE40" s="4">
        <f>AE83*'Tax Laws'!$C$8</f>
        <v>0</v>
      </c>
      <c r="AF40" s="4">
        <f>AF83*'Tax Laws'!$C$8</f>
        <v>0</v>
      </c>
      <c r="AG40" s="4">
        <f>AG83*'Tax Laws'!$C$8</f>
        <v>0</v>
      </c>
      <c r="AH40" s="4">
        <f>AH83*'Tax Laws'!$C$8</f>
        <v>0</v>
      </c>
      <c r="AI40" s="4">
        <f>AI83*'Tax Laws'!$C$8</f>
        <v>0</v>
      </c>
      <c r="AJ40" s="4">
        <f>AJ83*'Tax Laws'!$C$8</f>
        <v>0</v>
      </c>
      <c r="AK40" s="4">
        <f>AK83*'Tax Laws'!$C$8</f>
        <v>0</v>
      </c>
      <c r="AL40" s="4">
        <f>AL83*'Tax Laws'!$C$8</f>
        <v>0</v>
      </c>
      <c r="AM40" s="4">
        <f>AM83*'Tax Laws'!$C$8</f>
        <v>0</v>
      </c>
    </row>
    <row r="41" spans="1:40" x14ac:dyDescent="0.25">
      <c r="A41" s="112" t="s">
        <v>36</v>
      </c>
      <c r="B41" s="112"/>
      <c r="C41" s="112"/>
      <c r="D41" s="112" t="s">
        <v>36</v>
      </c>
      <c r="E41" s="112"/>
      <c r="F41" s="112"/>
      <c r="G41" s="112"/>
      <c r="H41" s="112"/>
      <c r="I41" s="112"/>
      <c r="J41" s="112"/>
      <c r="K41" t="s">
        <v>13</v>
      </c>
      <c r="L41" s="4"/>
      <c r="M41" s="4">
        <f>M149</f>
        <v>0</v>
      </c>
      <c r="N41" s="4">
        <f t="shared" ref="N41:AM41" si="10">N149</f>
        <v>0</v>
      </c>
      <c r="O41" s="4">
        <f t="shared" si="10"/>
        <v>0</v>
      </c>
      <c r="P41" s="4">
        <f t="shared" si="10"/>
        <v>0</v>
      </c>
      <c r="Q41" s="4">
        <f t="shared" si="10"/>
        <v>0</v>
      </c>
      <c r="R41" s="4">
        <f t="shared" si="10"/>
        <v>0</v>
      </c>
      <c r="S41" s="4">
        <f t="shared" si="10"/>
        <v>0</v>
      </c>
      <c r="T41" s="4">
        <f t="shared" si="10"/>
        <v>0</v>
      </c>
      <c r="U41" s="4">
        <f t="shared" si="10"/>
        <v>0</v>
      </c>
      <c r="V41" s="4">
        <f t="shared" si="10"/>
        <v>0</v>
      </c>
      <c r="W41" s="4">
        <f t="shared" si="10"/>
        <v>0</v>
      </c>
      <c r="X41" s="4">
        <f t="shared" si="10"/>
        <v>0</v>
      </c>
      <c r="Y41" s="4">
        <f t="shared" si="10"/>
        <v>0</v>
      </c>
      <c r="Z41" s="4">
        <f t="shared" si="10"/>
        <v>0</v>
      </c>
      <c r="AA41" s="4">
        <f t="shared" si="10"/>
        <v>0</v>
      </c>
      <c r="AB41" s="4">
        <f t="shared" si="10"/>
        <v>0</v>
      </c>
      <c r="AC41" s="4">
        <f t="shared" si="10"/>
        <v>0</v>
      </c>
      <c r="AD41" s="4">
        <f t="shared" si="10"/>
        <v>0</v>
      </c>
      <c r="AE41" s="4">
        <f t="shared" si="10"/>
        <v>0</v>
      </c>
      <c r="AF41" s="4">
        <f t="shared" si="10"/>
        <v>0</v>
      </c>
      <c r="AG41" s="4">
        <f t="shared" si="10"/>
        <v>0</v>
      </c>
      <c r="AH41" s="4">
        <f t="shared" si="10"/>
        <v>0</v>
      </c>
      <c r="AI41" s="4">
        <f t="shared" si="10"/>
        <v>0</v>
      </c>
      <c r="AJ41" s="4">
        <f t="shared" si="10"/>
        <v>0</v>
      </c>
      <c r="AK41" s="4">
        <f t="shared" si="10"/>
        <v>0</v>
      </c>
      <c r="AL41" s="4">
        <f t="shared" si="10"/>
        <v>0</v>
      </c>
      <c r="AM41" s="4">
        <f t="shared" si="10"/>
        <v>0</v>
      </c>
    </row>
    <row r="42" spans="1:40" x14ac:dyDescent="0.25">
      <c r="A42" s="112" t="s">
        <v>36</v>
      </c>
      <c r="B42" s="112"/>
      <c r="C42" s="112"/>
      <c r="D42" s="112" t="s">
        <v>36</v>
      </c>
      <c r="E42" s="112"/>
      <c r="F42" s="112"/>
      <c r="G42" s="112"/>
      <c r="H42" s="112"/>
      <c r="I42" s="112"/>
      <c r="J42" s="112"/>
      <c r="K42" t="s">
        <v>21</v>
      </c>
      <c r="L42" s="4"/>
      <c r="M42" s="4">
        <f>M155*IF(Summary!$D$39="",'Tax Laws'!$C$47,Summary!$D$39)</f>
        <v>0</v>
      </c>
      <c r="N42" s="4">
        <f>N155*IF(Summary!$D$39="",'Tax Laws'!$C$47,Summary!$D$39)</f>
        <v>0</v>
      </c>
      <c r="O42" s="4">
        <f>O155*IF(Summary!$D$39="",'Tax Laws'!$C$47,Summary!$D$39)</f>
        <v>0</v>
      </c>
      <c r="P42" s="4">
        <f>P155*IF(Summary!$D$39="",'Tax Laws'!$C$47,Summary!$D$39)</f>
        <v>0</v>
      </c>
      <c r="Q42" s="4">
        <f>Q155*IF(Summary!$D$39="",'Tax Laws'!$C$47,Summary!$D$39)</f>
        <v>0</v>
      </c>
      <c r="R42" s="4">
        <f>R155*IF(Summary!$D$39="",'Tax Laws'!$C$47,Summary!$D$39)</f>
        <v>0</v>
      </c>
      <c r="S42" s="4">
        <f>S155*IF(Summary!$D$39="",'Tax Laws'!$C$47,Summary!$D$39)</f>
        <v>0</v>
      </c>
      <c r="T42" s="4">
        <f>T155*IF(Summary!$D$39="",'Tax Laws'!$C$47,Summary!$D$39)</f>
        <v>0</v>
      </c>
      <c r="U42" s="4">
        <f>U155*IF(Summary!$D$39="",'Tax Laws'!$C$47,Summary!$D$39)</f>
        <v>0</v>
      </c>
      <c r="V42" s="4">
        <f>V155*IF(Summary!$D$39="",'Tax Laws'!$C$47,Summary!$D$39)</f>
        <v>0</v>
      </c>
      <c r="W42" s="4">
        <f>W155*IF(Summary!$D$39="",'Tax Laws'!$C$47,Summary!$D$39)</f>
        <v>0</v>
      </c>
      <c r="X42" s="4">
        <f>X155*IF(Summary!$D$39="",'Tax Laws'!$C$47,Summary!$D$39)</f>
        <v>0</v>
      </c>
      <c r="Y42" s="4">
        <f>Y155*IF(Summary!$D$39="",'Tax Laws'!$C$47,Summary!$D$39)</f>
        <v>0</v>
      </c>
      <c r="Z42" s="4">
        <f>Z155*IF(Summary!$D$39="",'Tax Laws'!$C$47,Summary!$D$39)</f>
        <v>0</v>
      </c>
      <c r="AA42" s="4">
        <f>AA155*IF(Summary!$D$39="",'Tax Laws'!$C$47,Summary!$D$39)</f>
        <v>0</v>
      </c>
      <c r="AB42" s="4">
        <f>AB155*IF(Summary!$D$39="",'Tax Laws'!$C$47,Summary!$D$39)</f>
        <v>0</v>
      </c>
      <c r="AC42" s="4">
        <f>AC155*IF(Summary!$D$39="",'Tax Laws'!$C$47,Summary!$D$39)</f>
        <v>0</v>
      </c>
      <c r="AD42" s="4">
        <f>AD155*IF(Summary!$D$39="",'Tax Laws'!$C$47,Summary!$D$39)</f>
        <v>0</v>
      </c>
      <c r="AE42" s="4">
        <f>AE155*IF(Summary!$D$39="",'Tax Laws'!$C$47,Summary!$D$39)</f>
        <v>0</v>
      </c>
      <c r="AF42" s="4">
        <f>AF155*IF(Summary!$D$39="",'Tax Laws'!$C$47,Summary!$D$39)</f>
        <v>0</v>
      </c>
      <c r="AG42" s="4">
        <f>AG155*IF(Summary!$D$39="",'Tax Laws'!$C$47,Summary!$D$39)</f>
        <v>0</v>
      </c>
      <c r="AH42" s="4">
        <f>AH155*IF(Summary!$D$39="",'Tax Laws'!$C$47,Summary!$D$39)</f>
        <v>0</v>
      </c>
      <c r="AI42" s="4">
        <f>AI155*IF(Summary!$D$39="",'Tax Laws'!$C$47,Summary!$D$39)</f>
        <v>0</v>
      </c>
      <c r="AJ42" s="4">
        <f>AJ155*IF(Summary!$D$39="",'Tax Laws'!$C$47,Summary!$D$39)</f>
        <v>0</v>
      </c>
      <c r="AK42" s="4">
        <f>AK155*IF(Summary!$D$39="",'Tax Laws'!$C$47,Summary!$D$39)</f>
        <v>0</v>
      </c>
      <c r="AL42" s="4">
        <f>AL155*IF(Summary!$D$39="",'Tax Laws'!$C$47,Summary!$D$39)</f>
        <v>0</v>
      </c>
      <c r="AM42" s="4">
        <f>AM155*IF(Summary!$D$39="",'Tax Laws'!$C$47,Summary!$D$39)</f>
        <v>0</v>
      </c>
    </row>
    <row r="43" spans="1:4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1" t="s">
        <v>44</v>
      </c>
      <c r="L43" s="6"/>
      <c r="M43" s="11">
        <f>SUM(M37:M42)</f>
        <v>0</v>
      </c>
      <c r="N43" s="11">
        <f t="shared" ref="N43:AM43" si="11">SUM(N37:N42)</f>
        <v>0</v>
      </c>
      <c r="O43" s="11">
        <f t="shared" si="11"/>
        <v>0</v>
      </c>
      <c r="P43" s="11">
        <f t="shared" si="11"/>
        <v>0</v>
      </c>
      <c r="Q43" s="11">
        <f t="shared" si="11"/>
        <v>0</v>
      </c>
      <c r="R43" s="11">
        <f t="shared" si="11"/>
        <v>0</v>
      </c>
      <c r="S43" s="11">
        <f t="shared" si="11"/>
        <v>0</v>
      </c>
      <c r="T43" s="11">
        <f t="shared" si="11"/>
        <v>0</v>
      </c>
      <c r="U43" s="11">
        <f t="shared" si="11"/>
        <v>0</v>
      </c>
      <c r="V43" s="11">
        <f t="shared" si="11"/>
        <v>0</v>
      </c>
      <c r="W43" s="11">
        <f t="shared" si="11"/>
        <v>0</v>
      </c>
      <c r="X43" s="11">
        <f t="shared" si="11"/>
        <v>0</v>
      </c>
      <c r="Y43" s="11">
        <f t="shared" si="11"/>
        <v>0</v>
      </c>
      <c r="Z43" s="11">
        <f t="shared" si="11"/>
        <v>0</v>
      </c>
      <c r="AA43" s="11">
        <f t="shared" si="11"/>
        <v>0</v>
      </c>
      <c r="AB43" s="11">
        <f t="shared" si="11"/>
        <v>0</v>
      </c>
      <c r="AC43" s="11">
        <f t="shared" si="11"/>
        <v>0</v>
      </c>
      <c r="AD43" s="11">
        <f t="shared" si="11"/>
        <v>0</v>
      </c>
      <c r="AE43" s="11">
        <f t="shared" si="11"/>
        <v>0</v>
      </c>
      <c r="AF43" s="11">
        <f t="shared" si="11"/>
        <v>0</v>
      </c>
      <c r="AG43" s="11">
        <f t="shared" si="11"/>
        <v>0</v>
      </c>
      <c r="AH43" s="11">
        <f t="shared" si="11"/>
        <v>0</v>
      </c>
      <c r="AI43" s="11">
        <f t="shared" si="11"/>
        <v>0</v>
      </c>
      <c r="AJ43" s="11">
        <f t="shared" si="11"/>
        <v>0</v>
      </c>
      <c r="AK43" s="11">
        <f t="shared" si="11"/>
        <v>0</v>
      </c>
      <c r="AL43" s="11">
        <f t="shared" si="11"/>
        <v>0</v>
      </c>
      <c r="AM43" s="11">
        <f t="shared" si="11"/>
        <v>0</v>
      </c>
    </row>
    <row r="44" spans="1:4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1"/>
      <c r="L44" s="1"/>
      <c r="M44" s="11"/>
      <c r="N44" s="81"/>
      <c r="O44" s="36"/>
      <c r="P44" s="3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4"/>
    </row>
    <row r="45" spans="1:4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1" t="s">
        <v>45</v>
      </c>
      <c r="L45" s="1"/>
      <c r="M45" s="11"/>
      <c r="N45" s="7"/>
      <c r="O45" s="66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40" x14ac:dyDescent="0.25">
      <c r="A46" s="112" t="s">
        <v>36</v>
      </c>
      <c r="B46" s="112"/>
      <c r="C46" s="112"/>
      <c r="D46" s="112"/>
      <c r="E46" s="112"/>
      <c r="F46" s="112" t="s">
        <v>36</v>
      </c>
      <c r="G46" s="112" t="s">
        <v>36</v>
      </c>
      <c r="H46" s="112" t="s">
        <v>36</v>
      </c>
      <c r="I46" s="112" t="s">
        <v>36</v>
      </c>
      <c r="J46" s="112" t="s">
        <v>36</v>
      </c>
      <c r="K46" t="s">
        <v>47</v>
      </c>
      <c r="M46" s="4">
        <f>IF(M$5&lt;&gt;"",Summary!$D47,0)</f>
        <v>0</v>
      </c>
      <c r="N46" s="4">
        <f>IF(N$5&lt;&gt;"",Summary!$D47,0)</f>
        <v>0</v>
      </c>
      <c r="O46" s="4">
        <f>IF(O$5&lt;&gt;"",Summary!$D47,0)</f>
        <v>0</v>
      </c>
      <c r="P46" s="4">
        <f>IF(P$5&lt;&gt;"",Summary!$D47,0)</f>
        <v>0</v>
      </c>
      <c r="Q46" s="4">
        <f>IF(Q$5&lt;&gt;"",Summary!$D47,0)</f>
        <v>0</v>
      </c>
      <c r="R46" s="4">
        <f>IF(R$5&lt;&gt;"",Summary!$D47,0)</f>
        <v>0</v>
      </c>
      <c r="S46" s="4">
        <f>IF(S$5&lt;&gt;"",Summary!$D47,0)</f>
        <v>0</v>
      </c>
      <c r="T46" s="4">
        <f>IF(T$5&lt;&gt;"",Summary!$D47,0)</f>
        <v>0</v>
      </c>
      <c r="U46" s="4">
        <f>IF(U$5&lt;&gt;"",Summary!$D47,0)</f>
        <v>0</v>
      </c>
      <c r="V46" s="4">
        <f>IF(V$5&lt;&gt;"",Summary!$D47,0)</f>
        <v>0</v>
      </c>
      <c r="W46" s="4">
        <f>IF(W$5&lt;&gt;"",Summary!$D47,0)</f>
        <v>0</v>
      </c>
      <c r="X46" s="4">
        <f>IF(X$5&lt;&gt;"",Summary!$D47,0)</f>
        <v>0</v>
      </c>
      <c r="Y46" s="4">
        <f>IF(Y$5&lt;&gt;"",Summary!$D47,0)</f>
        <v>0</v>
      </c>
      <c r="Z46" s="4">
        <f>IF(Z$5&lt;&gt;"",Summary!$D47,0)</f>
        <v>0</v>
      </c>
      <c r="AA46" s="4">
        <f>IF(AA$5&lt;&gt;"",Summary!$D47,0)</f>
        <v>0</v>
      </c>
      <c r="AB46" s="4">
        <f>IF(AB$5&lt;&gt;"",Summary!$D47,0)</f>
        <v>0</v>
      </c>
      <c r="AC46" s="4">
        <f>IF(AC$5&lt;&gt;"",Summary!$D47,0)</f>
        <v>0</v>
      </c>
      <c r="AD46" s="4">
        <f>IF(AD$5&lt;&gt;"",Summary!$D47,0)</f>
        <v>0</v>
      </c>
      <c r="AE46" s="4">
        <f>IF(AE$5&lt;&gt;"",Summary!$D47,0)</f>
        <v>0</v>
      </c>
      <c r="AF46" s="4">
        <f>IF(AF$5&lt;&gt;"",Summary!$D47,0)</f>
        <v>0</v>
      </c>
      <c r="AG46" s="4">
        <f>IF(AG$5&lt;&gt;"",Summary!$D47,0)</f>
        <v>0</v>
      </c>
      <c r="AH46" s="4">
        <f>IF(AH$5&lt;&gt;"",Summary!$D47,0)</f>
        <v>0</v>
      </c>
      <c r="AI46" s="4">
        <f>IF(AI$5&lt;&gt;"",Summary!$D47,0)</f>
        <v>0</v>
      </c>
      <c r="AJ46" s="4">
        <f>IF(AJ$5&lt;&gt;"",Summary!$D47,0)</f>
        <v>0</v>
      </c>
      <c r="AK46" s="4">
        <f>IF(AK$5&lt;&gt;"",Summary!$D47,0)</f>
        <v>0</v>
      </c>
      <c r="AL46" s="4">
        <f>IF(AL$5&lt;&gt;"",Summary!$D47,0)</f>
        <v>0</v>
      </c>
      <c r="AM46" s="4">
        <f>IF(AM$5&lt;&gt;"",Summary!$D47,0)</f>
        <v>0</v>
      </c>
    </row>
    <row r="47" spans="1:40" x14ac:dyDescent="0.25">
      <c r="A47" s="112" t="s">
        <v>36</v>
      </c>
      <c r="B47" s="112"/>
      <c r="C47" s="112"/>
      <c r="D47" s="112"/>
      <c r="E47" s="112"/>
      <c r="F47" s="112" t="s">
        <v>36</v>
      </c>
      <c r="G47" s="112" t="s">
        <v>36</v>
      </c>
      <c r="H47" s="112" t="s">
        <v>36</v>
      </c>
      <c r="I47" s="112" t="s">
        <v>36</v>
      </c>
      <c r="J47" s="112" t="s">
        <v>36</v>
      </c>
      <c r="K47" t="s">
        <v>48</v>
      </c>
      <c r="M47" s="4">
        <f>IF(M$5&lt;&gt;"",Summary!$D48,0)</f>
        <v>0</v>
      </c>
      <c r="N47" s="4">
        <f>IF(N$5&lt;&gt;"",Summary!$D48,0)</f>
        <v>0</v>
      </c>
      <c r="O47" s="4">
        <f>IF(O$5&lt;&gt;"",Summary!$D48,0)</f>
        <v>0</v>
      </c>
      <c r="P47" s="4">
        <f>IF(P$5&lt;&gt;"",Summary!$D48,0)</f>
        <v>0</v>
      </c>
      <c r="Q47" s="4">
        <f>IF(Q$5&lt;&gt;"",Summary!$D48,0)</f>
        <v>0</v>
      </c>
      <c r="R47" s="4">
        <f>IF(R$5&lt;&gt;"",Summary!$D48,0)</f>
        <v>0</v>
      </c>
      <c r="S47" s="4">
        <f>IF(S$5&lt;&gt;"",Summary!$D48,0)</f>
        <v>0</v>
      </c>
      <c r="T47" s="4">
        <f>IF(T$5&lt;&gt;"",Summary!$D48,0)</f>
        <v>0</v>
      </c>
      <c r="U47" s="4">
        <f>IF(U$5&lt;&gt;"",Summary!$D48,0)</f>
        <v>0</v>
      </c>
      <c r="V47" s="4">
        <f>IF(V$5&lt;&gt;"",Summary!$D48,0)</f>
        <v>0</v>
      </c>
      <c r="W47" s="4">
        <f>IF(W$5&lt;&gt;"",Summary!$D48,0)</f>
        <v>0</v>
      </c>
      <c r="X47" s="4">
        <f>IF(X$5&lt;&gt;"",Summary!$D48,0)</f>
        <v>0</v>
      </c>
      <c r="Y47" s="4">
        <f>IF(Y$5&lt;&gt;"",Summary!$D48,0)</f>
        <v>0</v>
      </c>
      <c r="Z47" s="4">
        <f>IF(Z$5&lt;&gt;"",Summary!$D48,0)</f>
        <v>0</v>
      </c>
      <c r="AA47" s="4">
        <f>IF(AA$5&lt;&gt;"",Summary!$D48,0)</f>
        <v>0</v>
      </c>
      <c r="AB47" s="4">
        <f>IF(AB$5&lt;&gt;"",Summary!$D48,0)</f>
        <v>0</v>
      </c>
      <c r="AC47" s="4">
        <f>IF(AC$5&lt;&gt;"",Summary!$D48,0)</f>
        <v>0</v>
      </c>
      <c r="AD47" s="4">
        <f>IF(AD$5&lt;&gt;"",Summary!$D48,0)</f>
        <v>0</v>
      </c>
      <c r="AE47" s="4">
        <f>IF(AE$5&lt;&gt;"",Summary!$D48,0)</f>
        <v>0</v>
      </c>
      <c r="AF47" s="4">
        <f>IF(AF$5&lt;&gt;"",Summary!$D48,0)</f>
        <v>0</v>
      </c>
      <c r="AG47" s="4">
        <f>IF(AG$5&lt;&gt;"",Summary!$D48,0)</f>
        <v>0</v>
      </c>
      <c r="AH47" s="4">
        <f>IF(AH$5&lt;&gt;"",Summary!$D48,0)</f>
        <v>0</v>
      </c>
      <c r="AI47" s="4">
        <f>IF(AI$5&lt;&gt;"",Summary!$D48,0)</f>
        <v>0</v>
      </c>
      <c r="AJ47" s="4">
        <f>IF(AJ$5&lt;&gt;"",Summary!$D48,0)</f>
        <v>0</v>
      </c>
      <c r="AK47" s="4">
        <f>IF(AK$5&lt;&gt;"",Summary!$D48,0)</f>
        <v>0</v>
      </c>
      <c r="AL47" s="4">
        <f>IF(AL$5&lt;&gt;"",Summary!$D48,0)</f>
        <v>0</v>
      </c>
      <c r="AM47" s="4">
        <f>IF(AM$5&lt;&gt;"",Summary!$D48,0)</f>
        <v>0</v>
      </c>
    </row>
    <row r="48" spans="1:40" x14ac:dyDescent="0.25">
      <c r="A48" s="112" t="s">
        <v>36</v>
      </c>
      <c r="B48" s="112"/>
      <c r="C48" s="112"/>
      <c r="D48" s="112"/>
      <c r="E48" s="112"/>
      <c r="F48" s="112" t="s">
        <v>36</v>
      </c>
      <c r="G48" s="112" t="s">
        <v>36</v>
      </c>
      <c r="H48" s="112" t="s">
        <v>36</v>
      </c>
      <c r="I48" s="112" t="s">
        <v>36</v>
      </c>
      <c r="J48" s="112" t="s">
        <v>36</v>
      </c>
      <c r="K48" t="s">
        <v>52</v>
      </c>
      <c r="M48" s="4">
        <f>IF(M$5&lt;&gt;"",Summary!$D49,0)</f>
        <v>0</v>
      </c>
      <c r="N48" s="4">
        <f>IF(N$5&lt;&gt;"",Summary!$D49,0)</f>
        <v>0</v>
      </c>
      <c r="O48" s="4">
        <f>IF(O$5&lt;&gt;"",Summary!$D49,0)</f>
        <v>0</v>
      </c>
      <c r="P48" s="4">
        <f>IF(P$5&lt;&gt;"",Summary!$D49,0)</f>
        <v>0</v>
      </c>
      <c r="Q48" s="4">
        <f>IF(Q$5&lt;&gt;"",Summary!$D49,0)</f>
        <v>0</v>
      </c>
      <c r="R48" s="4">
        <f>IF(R$5&lt;&gt;"",Summary!$D49,0)</f>
        <v>0</v>
      </c>
      <c r="S48" s="4">
        <f>IF(S$5&lt;&gt;"",Summary!$D49,0)</f>
        <v>0</v>
      </c>
      <c r="T48" s="4">
        <f>IF(T$5&lt;&gt;"",Summary!$D49,0)</f>
        <v>0</v>
      </c>
      <c r="U48" s="4">
        <f>IF(U$5&lt;&gt;"",Summary!$D49,0)</f>
        <v>0</v>
      </c>
      <c r="V48" s="4">
        <f>IF(V$5&lt;&gt;"",Summary!$D49,0)</f>
        <v>0</v>
      </c>
      <c r="W48" s="4">
        <f>IF(W$5&lt;&gt;"",Summary!$D49,0)</f>
        <v>0</v>
      </c>
      <c r="X48" s="4">
        <f>IF(X$5&lt;&gt;"",Summary!$D49,0)</f>
        <v>0</v>
      </c>
      <c r="Y48" s="4">
        <f>IF(Y$5&lt;&gt;"",Summary!$D49,0)</f>
        <v>0</v>
      </c>
      <c r="Z48" s="4">
        <f>IF(Z$5&lt;&gt;"",Summary!$D49,0)</f>
        <v>0</v>
      </c>
      <c r="AA48" s="4">
        <f>IF(AA$5&lt;&gt;"",Summary!$D49,0)</f>
        <v>0</v>
      </c>
      <c r="AB48" s="4">
        <f>IF(AB$5&lt;&gt;"",Summary!$D49,0)</f>
        <v>0</v>
      </c>
      <c r="AC48" s="4">
        <f>IF(AC$5&lt;&gt;"",Summary!$D49,0)</f>
        <v>0</v>
      </c>
      <c r="AD48" s="4">
        <f>IF(AD$5&lt;&gt;"",Summary!$D49,0)</f>
        <v>0</v>
      </c>
      <c r="AE48" s="4">
        <f>IF(AE$5&lt;&gt;"",Summary!$D49,0)</f>
        <v>0</v>
      </c>
      <c r="AF48" s="4">
        <f>IF(AF$5&lt;&gt;"",Summary!$D49,0)</f>
        <v>0</v>
      </c>
      <c r="AG48" s="4">
        <f>IF(AG$5&lt;&gt;"",Summary!$D49,0)</f>
        <v>0</v>
      </c>
      <c r="AH48" s="4">
        <f>IF(AH$5&lt;&gt;"",Summary!$D49,0)</f>
        <v>0</v>
      </c>
      <c r="AI48" s="4">
        <f>IF(AI$5&lt;&gt;"",Summary!$D49,0)</f>
        <v>0</v>
      </c>
      <c r="AJ48" s="4">
        <f>IF(AJ$5&lt;&gt;"",Summary!$D49,0)</f>
        <v>0</v>
      </c>
      <c r="AK48" s="4">
        <f>IF(AK$5&lt;&gt;"",Summary!$D49,0)</f>
        <v>0</v>
      </c>
      <c r="AL48" s="4">
        <f>IF(AL$5&lt;&gt;"",Summary!$D49,0)</f>
        <v>0</v>
      </c>
      <c r="AM48" s="4">
        <f>IF(AM$5&lt;&gt;"",Summary!$D49,0)</f>
        <v>0</v>
      </c>
    </row>
    <row r="49" spans="1:39" x14ac:dyDescent="0.25">
      <c r="A49" s="112" t="s">
        <v>36</v>
      </c>
      <c r="B49" s="112"/>
      <c r="C49" s="112"/>
      <c r="D49" s="112"/>
      <c r="E49" s="112"/>
      <c r="F49" s="112" t="s">
        <v>36</v>
      </c>
      <c r="G49" s="112" t="s">
        <v>36</v>
      </c>
      <c r="H49" s="112" t="s">
        <v>36</v>
      </c>
      <c r="I49" s="112" t="s">
        <v>36</v>
      </c>
      <c r="J49" s="112" t="s">
        <v>36</v>
      </c>
      <c r="K49" t="s">
        <v>79</v>
      </c>
      <c r="M49" s="4">
        <f>IF(M5&lt;&gt;"",Summary!$D$22/$L5,0)</f>
        <v>0</v>
      </c>
      <c r="N49" s="4">
        <f>IF(N5&lt;&gt;"",Summary!$D$22/$L5,0)</f>
        <v>0</v>
      </c>
      <c r="O49" s="4">
        <f>IF(O5&lt;&gt;"",Summary!$D$22/$L5,0)</f>
        <v>0</v>
      </c>
      <c r="P49" s="4">
        <f>IF(P5&lt;&gt;"",Summary!$D$22/$L5,0)</f>
        <v>0</v>
      </c>
      <c r="Q49" s="4">
        <f>IF(Q5&lt;&gt;"",Summary!$D$22/$L5,0)</f>
        <v>0</v>
      </c>
      <c r="R49" s="4">
        <f>IF(R5&lt;&gt;"",Summary!$D$22/$L5,0)</f>
        <v>0</v>
      </c>
      <c r="S49" s="4">
        <f>IF(S5&lt;&gt;"",Summary!$D$22/$L5,0)</f>
        <v>0</v>
      </c>
      <c r="T49" s="4">
        <f>IF(T5&lt;&gt;"",Summary!$D$22/$L5,0)</f>
        <v>0</v>
      </c>
      <c r="U49" s="4">
        <f>IF(U5&lt;&gt;"",Summary!$D$22/$L5,0)</f>
        <v>0</v>
      </c>
      <c r="V49" s="4">
        <f>IF(V5&lt;&gt;"",Summary!$D$22/$L5,0)</f>
        <v>0</v>
      </c>
      <c r="W49" s="4">
        <f>IF(W5&lt;&gt;"",Summary!$D$22/$L5,0)</f>
        <v>0</v>
      </c>
      <c r="X49" s="4">
        <f>IF(X5&lt;&gt;"",Summary!$D$22/$L5,0)</f>
        <v>0</v>
      </c>
      <c r="Y49" s="4">
        <f>IF(Y5&lt;&gt;"",Summary!$D$22/$L5,0)</f>
        <v>0</v>
      </c>
      <c r="Z49" s="4">
        <f>IF(Z5&lt;&gt;"",Summary!$D$22/$L5,0)</f>
        <v>0</v>
      </c>
      <c r="AA49" s="4">
        <f>IF(AA5&lt;&gt;"",Summary!$D$22/$L5,0)</f>
        <v>0</v>
      </c>
      <c r="AB49" s="4">
        <f>IF(AB5&lt;&gt;"",Summary!$D$22/$L5,0)</f>
        <v>0</v>
      </c>
      <c r="AC49" s="4">
        <f>IF(AC5&lt;&gt;"",Summary!$D$22/$L5,0)</f>
        <v>0</v>
      </c>
      <c r="AD49" s="4">
        <f>IF(AD5&lt;&gt;"",Summary!$D$22/$L5,0)</f>
        <v>0</v>
      </c>
      <c r="AE49" s="4">
        <f>IF(AE5&lt;&gt;"",Summary!$D$22/$L5,0)</f>
        <v>0</v>
      </c>
      <c r="AF49" s="4">
        <f>IF(AF5&lt;&gt;"",Summary!$D$22/$L5,0)</f>
        <v>0</v>
      </c>
      <c r="AG49" s="4">
        <f>IF(AG5&lt;&gt;"",Summary!$D$22/$L5,0)</f>
        <v>0</v>
      </c>
      <c r="AH49" s="4">
        <f>IF(AH5&lt;&gt;"",Summary!$D$22/$L5,0)</f>
        <v>0</v>
      </c>
      <c r="AI49" s="4">
        <f>IF(AI5&lt;&gt;"",Summary!$D$22/$L5,0)</f>
        <v>0</v>
      </c>
      <c r="AJ49" s="4">
        <f>IF(AJ5&lt;&gt;"",Summary!$D$22/$L5,0)</f>
        <v>0</v>
      </c>
      <c r="AK49" s="4">
        <f>IF(AK5&lt;&gt;"",Summary!$D$22/$L5,0)</f>
        <v>0</v>
      </c>
      <c r="AL49" s="4">
        <f>IF(AL5&lt;&gt;"",Summary!$D$22/$L5,0)</f>
        <v>0</v>
      </c>
      <c r="AM49" s="4">
        <f>IF(AM5&lt;&gt;"",Summary!$D$22/$L5,0)</f>
        <v>0</v>
      </c>
    </row>
    <row r="50" spans="1:39" x14ac:dyDescent="0.25">
      <c r="A50" s="112" t="s">
        <v>36</v>
      </c>
      <c r="B50" s="112" t="s">
        <v>36</v>
      </c>
      <c r="C50" s="112" t="s">
        <v>36</v>
      </c>
      <c r="D50" s="112"/>
      <c r="E50" s="112"/>
      <c r="F50" s="112" t="s">
        <v>36</v>
      </c>
      <c r="G50" s="112"/>
      <c r="H50" s="112"/>
      <c r="I50" s="112" t="s">
        <v>36</v>
      </c>
      <c r="J50" s="112"/>
      <c r="K50" t="s">
        <v>5</v>
      </c>
      <c r="M50" s="4">
        <f>M25*Summary!$D$18</f>
        <v>0</v>
      </c>
      <c r="N50" s="4">
        <f>N25*Summary!$D$18</f>
        <v>0</v>
      </c>
      <c r="O50" s="4">
        <f>O25*Summary!$D$18</f>
        <v>0</v>
      </c>
      <c r="P50" s="4">
        <f>P25*Summary!$D$18</f>
        <v>0</v>
      </c>
      <c r="Q50" s="4">
        <f>Q25*Summary!$D$18</f>
        <v>0</v>
      </c>
      <c r="R50" s="4">
        <f>R25*Summary!$D$18</f>
        <v>0</v>
      </c>
      <c r="S50" s="4">
        <f>S25*Summary!$D$18</f>
        <v>0</v>
      </c>
      <c r="T50" s="4">
        <f>T25*Summary!$D$18</f>
        <v>0</v>
      </c>
      <c r="U50" s="4">
        <f>U25*Summary!$D$18</f>
        <v>0</v>
      </c>
      <c r="V50" s="4">
        <f>V25*Summary!$D$18</f>
        <v>0</v>
      </c>
      <c r="W50" s="4">
        <f>W25*Summary!$D$18</f>
        <v>0</v>
      </c>
      <c r="X50" s="4">
        <f>X25*Summary!$D$18</f>
        <v>0</v>
      </c>
      <c r="Y50" s="4">
        <f>Y25*Summary!$D$18</f>
        <v>0</v>
      </c>
      <c r="Z50" s="4">
        <f>Z25*Summary!$D$18</f>
        <v>0</v>
      </c>
      <c r="AA50" s="4">
        <f>AA25*Summary!$D$18</f>
        <v>0</v>
      </c>
      <c r="AB50" s="4">
        <f>AB25*Summary!$D$18</f>
        <v>0</v>
      </c>
      <c r="AC50" s="4">
        <f>AC25*Summary!$D$18</f>
        <v>0</v>
      </c>
      <c r="AD50" s="4">
        <f>AD25*Summary!$D$18</f>
        <v>0</v>
      </c>
      <c r="AE50" s="4">
        <f>AE25*Summary!$D$18</f>
        <v>0</v>
      </c>
      <c r="AF50" s="4">
        <f>AF25*Summary!$D$18</f>
        <v>0</v>
      </c>
      <c r="AG50" s="4">
        <f>AG25*Summary!$D$18</f>
        <v>0</v>
      </c>
      <c r="AH50" s="4">
        <f>AH25*Summary!$D$18</f>
        <v>0</v>
      </c>
      <c r="AI50" s="4">
        <f>AI25*Summary!$D$18</f>
        <v>0</v>
      </c>
      <c r="AJ50" s="4">
        <f>AJ25*Summary!$D$18</f>
        <v>0</v>
      </c>
      <c r="AK50" s="4">
        <f>AK25*Summary!$D$18</f>
        <v>0</v>
      </c>
      <c r="AL50" s="4">
        <f>AL25*Summary!$D$18</f>
        <v>0</v>
      </c>
      <c r="AM50" s="4">
        <f>AM25*Summary!$D$18</f>
        <v>0</v>
      </c>
    </row>
    <row r="51" spans="1:39" x14ac:dyDescent="0.25">
      <c r="A51" s="112" t="s">
        <v>36</v>
      </c>
      <c r="B51" s="112" t="s">
        <v>36</v>
      </c>
      <c r="C51" s="112" t="s">
        <v>36</v>
      </c>
      <c r="D51" s="112"/>
      <c r="E51" s="112" t="s">
        <v>36</v>
      </c>
      <c r="F51" s="112" t="s">
        <v>36</v>
      </c>
      <c r="G51" s="112"/>
      <c r="H51" s="112"/>
      <c r="I51" s="112" t="s">
        <v>36</v>
      </c>
      <c r="J51" s="112"/>
      <c r="K51" t="s">
        <v>6</v>
      </c>
      <c r="M51" s="4">
        <f>M29*Summary!$D$19</f>
        <v>0</v>
      </c>
      <c r="N51" s="4">
        <f>N29*Summary!$D$19</f>
        <v>0</v>
      </c>
      <c r="O51" s="4">
        <f>O29*Summary!$D$19</f>
        <v>0</v>
      </c>
      <c r="P51" s="4">
        <f>P29*Summary!$D$19</f>
        <v>0</v>
      </c>
      <c r="Q51" s="4">
        <f>Q29*Summary!$D$19</f>
        <v>0</v>
      </c>
      <c r="R51" s="4">
        <f>R29*Summary!$D$19</f>
        <v>0</v>
      </c>
      <c r="S51" s="4">
        <f>S29*Summary!$D$19</f>
        <v>0</v>
      </c>
      <c r="T51" s="4">
        <f>T29*Summary!$D$19</f>
        <v>0</v>
      </c>
      <c r="U51" s="4">
        <f>U29*Summary!$D$19</f>
        <v>0</v>
      </c>
      <c r="V51" s="4">
        <f>V29*Summary!$D$19</f>
        <v>0</v>
      </c>
      <c r="W51" s="4">
        <f>W29*Summary!$D$19</f>
        <v>0</v>
      </c>
      <c r="X51" s="4">
        <f>X29*Summary!$D$19</f>
        <v>0</v>
      </c>
      <c r="Y51" s="4">
        <f>Y29*Summary!$D$19</f>
        <v>0</v>
      </c>
      <c r="Z51" s="4">
        <f>Z29*Summary!$D$19</f>
        <v>0</v>
      </c>
      <c r="AA51" s="4">
        <f>AA29*Summary!$D$19</f>
        <v>0</v>
      </c>
      <c r="AB51" s="4">
        <f>AB29*Summary!$D$19</f>
        <v>0</v>
      </c>
      <c r="AC51" s="4">
        <f>AC29*Summary!$D$19</f>
        <v>0</v>
      </c>
      <c r="AD51" s="4">
        <f>AD29*Summary!$D$19</f>
        <v>0</v>
      </c>
      <c r="AE51" s="4">
        <f>AE29*Summary!$D$19</f>
        <v>0</v>
      </c>
      <c r="AF51" s="4">
        <f>AF29*Summary!$D$19</f>
        <v>0</v>
      </c>
      <c r="AG51" s="4">
        <f>AG29*Summary!$D$19</f>
        <v>0</v>
      </c>
      <c r="AH51" s="4">
        <f>AH29*Summary!$D$19</f>
        <v>0</v>
      </c>
      <c r="AI51" s="4">
        <f>AI29*Summary!$D$19</f>
        <v>0</v>
      </c>
      <c r="AJ51" s="4">
        <f>AJ29*Summary!$D$19</f>
        <v>0</v>
      </c>
      <c r="AK51" s="4">
        <f>AK29*Summary!$D$19</f>
        <v>0</v>
      </c>
      <c r="AL51" s="4">
        <f>AL29*Summary!$D$19</f>
        <v>0</v>
      </c>
      <c r="AM51" s="4">
        <f>AM29*Summary!$D$19</f>
        <v>0</v>
      </c>
    </row>
    <row r="52" spans="1:39" x14ac:dyDescent="0.25">
      <c r="A52" s="112" t="s">
        <v>36</v>
      </c>
      <c r="B52" s="112" t="s">
        <v>36</v>
      </c>
      <c r="C52" s="112" t="s">
        <v>36</v>
      </c>
      <c r="D52" s="112"/>
      <c r="E52" s="112" t="s">
        <v>36</v>
      </c>
      <c r="F52" s="112" t="s">
        <v>36</v>
      </c>
      <c r="G52" s="112"/>
      <c r="H52" s="112"/>
      <c r="I52" s="112" t="s">
        <v>36</v>
      </c>
      <c r="J52" s="112"/>
      <c r="K52" t="s">
        <v>7</v>
      </c>
      <c r="M52" s="4">
        <f>M30*Summary!$D$20</f>
        <v>0</v>
      </c>
      <c r="N52" s="4">
        <f>N30*Summary!$D$20</f>
        <v>0</v>
      </c>
      <c r="O52" s="4">
        <f>O30*Summary!$D$20</f>
        <v>0</v>
      </c>
      <c r="P52" s="4">
        <f>P30*Summary!$D$20</f>
        <v>0</v>
      </c>
      <c r="Q52" s="4">
        <f>Q30*Summary!$D$20</f>
        <v>0</v>
      </c>
      <c r="R52" s="4">
        <f>R30*Summary!$D$20</f>
        <v>0</v>
      </c>
      <c r="S52" s="4">
        <f>S30*Summary!$D$20</f>
        <v>0</v>
      </c>
      <c r="T52" s="4">
        <f>T30*Summary!$D$20</f>
        <v>0</v>
      </c>
      <c r="U52" s="4">
        <f>U30*Summary!$D$20</f>
        <v>0</v>
      </c>
      <c r="V52" s="4">
        <f>V30*Summary!$D$20</f>
        <v>0</v>
      </c>
      <c r="W52" s="4">
        <f>W30*Summary!$D$20</f>
        <v>0</v>
      </c>
      <c r="X52" s="4">
        <f>X30*Summary!$D$20</f>
        <v>0</v>
      </c>
      <c r="Y52" s="4">
        <f>Y30*Summary!$D$20</f>
        <v>0</v>
      </c>
      <c r="Z52" s="4">
        <f>Z30*Summary!$D$20</f>
        <v>0</v>
      </c>
      <c r="AA52" s="4">
        <f>AA30*Summary!$D$20</f>
        <v>0</v>
      </c>
      <c r="AB52" s="4">
        <f>AB30*Summary!$D$20</f>
        <v>0</v>
      </c>
      <c r="AC52" s="4">
        <f>AC30*Summary!$D$20</f>
        <v>0</v>
      </c>
      <c r="AD52" s="4">
        <f>AD30*Summary!$D$20</f>
        <v>0</v>
      </c>
      <c r="AE52" s="4">
        <f>AE30*Summary!$D$20</f>
        <v>0</v>
      </c>
      <c r="AF52" s="4">
        <f>AF30*Summary!$D$20</f>
        <v>0</v>
      </c>
      <c r="AG52" s="4">
        <f>AG30*Summary!$D$20</f>
        <v>0</v>
      </c>
      <c r="AH52" s="4">
        <f>AH30*Summary!$D$20</f>
        <v>0</v>
      </c>
      <c r="AI52" s="4">
        <f>AI30*Summary!$D$20</f>
        <v>0</v>
      </c>
      <c r="AJ52" s="4">
        <f>AJ30*Summary!$D$20</f>
        <v>0</v>
      </c>
      <c r="AK52" s="4">
        <f>AK30*Summary!$D$20</f>
        <v>0</v>
      </c>
      <c r="AL52" s="4">
        <f>AL30*Summary!$D$20</f>
        <v>0</v>
      </c>
      <c r="AM52" s="4">
        <f>AM30*Summary!$D$20</f>
        <v>0</v>
      </c>
    </row>
    <row r="53" spans="1:39" x14ac:dyDescent="0.25">
      <c r="A53" s="112" t="s">
        <v>36</v>
      </c>
      <c r="B53" s="112" t="s">
        <v>36</v>
      </c>
      <c r="C53" s="112" t="s">
        <v>36</v>
      </c>
      <c r="D53" s="112"/>
      <c r="E53" s="112" t="s">
        <v>36</v>
      </c>
      <c r="F53" s="112" t="s">
        <v>36</v>
      </c>
      <c r="G53" s="112"/>
      <c r="H53" s="112"/>
      <c r="I53" s="112" t="s">
        <v>36</v>
      </c>
      <c r="J53" s="112"/>
      <c r="K53" t="s">
        <v>26</v>
      </c>
      <c r="M53" s="4">
        <f>M33*Summary!$D$21</f>
        <v>0</v>
      </c>
      <c r="N53" s="4">
        <f>N33*Summary!$D$21</f>
        <v>0</v>
      </c>
      <c r="O53" s="4">
        <f>O33*Summary!$D$21</f>
        <v>0</v>
      </c>
      <c r="P53" s="4">
        <f>P33*Summary!$D$21</f>
        <v>0</v>
      </c>
      <c r="Q53" s="4">
        <f>Q33*Summary!$D$21</f>
        <v>0</v>
      </c>
      <c r="R53" s="4">
        <f>R33*Summary!$D$21</f>
        <v>0</v>
      </c>
      <c r="S53" s="4">
        <f>S33*Summary!$D$21</f>
        <v>0</v>
      </c>
      <c r="T53" s="4">
        <f>T33*Summary!$D$21</f>
        <v>0</v>
      </c>
      <c r="U53" s="4">
        <f>U33*Summary!$D$21</f>
        <v>0</v>
      </c>
      <c r="V53" s="4">
        <f>V33*Summary!$D$21</f>
        <v>0</v>
      </c>
      <c r="W53" s="4">
        <f>W33*Summary!$D$21</f>
        <v>0</v>
      </c>
      <c r="X53" s="4">
        <f>X33*Summary!$D$21</f>
        <v>0</v>
      </c>
      <c r="Y53" s="4">
        <f>Y33*Summary!$D$21</f>
        <v>0</v>
      </c>
      <c r="Z53" s="4">
        <f>Z33*Summary!$D$21</f>
        <v>0</v>
      </c>
      <c r="AA53" s="4">
        <f>AA33*Summary!$D$21</f>
        <v>0</v>
      </c>
      <c r="AB53" s="4">
        <f>AB33*Summary!$D$21</f>
        <v>0</v>
      </c>
      <c r="AC53" s="4">
        <f>AC33*Summary!$D$21</f>
        <v>0</v>
      </c>
      <c r="AD53" s="4">
        <f>AD33*Summary!$D$21</f>
        <v>0</v>
      </c>
      <c r="AE53" s="4">
        <f>AE33*Summary!$D$21</f>
        <v>0</v>
      </c>
      <c r="AF53" s="4">
        <f>AF33*Summary!$D$21</f>
        <v>0</v>
      </c>
      <c r="AG53" s="4">
        <f>AG33*Summary!$D$21</f>
        <v>0</v>
      </c>
      <c r="AH53" s="4">
        <f>AH33*Summary!$D$21</f>
        <v>0</v>
      </c>
      <c r="AI53" s="4">
        <f>AI33*Summary!$D$21</f>
        <v>0</v>
      </c>
      <c r="AJ53" s="4">
        <f>AJ33*Summary!$D$21</f>
        <v>0</v>
      </c>
      <c r="AK53" s="4">
        <f>AK33*Summary!$D$21</f>
        <v>0</v>
      </c>
      <c r="AL53" s="4">
        <f>AL33*Summary!$D$21</f>
        <v>0</v>
      </c>
      <c r="AM53" s="4">
        <f>AM33*Summary!$D$21</f>
        <v>0</v>
      </c>
    </row>
    <row r="54" spans="1:39" x14ac:dyDescent="0.25">
      <c r="A54" s="112" t="s">
        <v>36</v>
      </c>
      <c r="B54" s="112"/>
      <c r="C54" s="112"/>
      <c r="D54" s="112"/>
      <c r="G54" s="112"/>
      <c r="H54" s="112"/>
      <c r="I54" s="112" t="s">
        <v>36</v>
      </c>
      <c r="J54" s="112"/>
      <c r="K54" t="s">
        <v>53</v>
      </c>
      <c r="M54" s="4">
        <f>M100</f>
        <v>0</v>
      </c>
      <c r="N54" s="4">
        <f t="shared" ref="N54:AM54" si="12">N100</f>
        <v>0</v>
      </c>
      <c r="O54" s="4">
        <f t="shared" si="12"/>
        <v>0</v>
      </c>
      <c r="P54" s="4">
        <f t="shared" si="12"/>
        <v>0</v>
      </c>
      <c r="Q54" s="4">
        <f t="shared" si="12"/>
        <v>0</v>
      </c>
      <c r="R54" s="4">
        <f t="shared" si="12"/>
        <v>0</v>
      </c>
      <c r="S54" s="4">
        <f t="shared" si="12"/>
        <v>0</v>
      </c>
      <c r="T54" s="4">
        <f t="shared" si="12"/>
        <v>0</v>
      </c>
      <c r="U54" s="4">
        <f t="shared" si="12"/>
        <v>0</v>
      </c>
      <c r="V54" s="4">
        <f t="shared" si="12"/>
        <v>0</v>
      </c>
      <c r="W54" s="4">
        <f t="shared" si="12"/>
        <v>0</v>
      </c>
      <c r="X54" s="4">
        <f t="shared" si="12"/>
        <v>0</v>
      </c>
      <c r="Y54" s="4">
        <f t="shared" si="12"/>
        <v>0</v>
      </c>
      <c r="Z54" s="4">
        <f t="shared" si="12"/>
        <v>0</v>
      </c>
      <c r="AA54" s="4">
        <f t="shared" si="12"/>
        <v>0</v>
      </c>
      <c r="AB54" s="4">
        <f t="shared" si="12"/>
        <v>0</v>
      </c>
      <c r="AC54" s="4">
        <f t="shared" si="12"/>
        <v>0</v>
      </c>
      <c r="AD54" s="4">
        <f t="shared" si="12"/>
        <v>0</v>
      </c>
      <c r="AE54" s="4">
        <f t="shared" si="12"/>
        <v>0</v>
      </c>
      <c r="AF54" s="4">
        <f t="shared" si="12"/>
        <v>0</v>
      </c>
      <c r="AG54" s="4">
        <f t="shared" si="12"/>
        <v>0</v>
      </c>
      <c r="AH54" s="4">
        <f t="shared" si="12"/>
        <v>0</v>
      </c>
      <c r="AI54" s="4">
        <f t="shared" si="12"/>
        <v>0</v>
      </c>
      <c r="AJ54" s="4">
        <f t="shared" si="12"/>
        <v>0</v>
      </c>
      <c r="AK54" s="4">
        <f t="shared" si="12"/>
        <v>0</v>
      </c>
      <c r="AL54" s="4">
        <f t="shared" si="12"/>
        <v>0</v>
      </c>
      <c r="AM54" s="4">
        <f t="shared" si="12"/>
        <v>0</v>
      </c>
    </row>
    <row r="55" spans="1:39" x14ac:dyDescent="0.25">
      <c r="A55" s="112" t="s">
        <v>36</v>
      </c>
      <c r="B55" s="112"/>
      <c r="C55" s="112"/>
      <c r="D55" s="112"/>
      <c r="E55" s="112"/>
      <c r="F55" s="112" t="s">
        <v>36</v>
      </c>
      <c r="G55" s="112" t="s">
        <v>36</v>
      </c>
      <c r="H55" s="112" t="s">
        <v>36</v>
      </c>
      <c r="I55" s="112"/>
      <c r="J55" s="112"/>
      <c r="K55" t="s">
        <v>49</v>
      </c>
      <c r="M55" s="4">
        <f>IF(M5&lt;&gt;"",Summary!$D$23/$L$5,0)</f>
        <v>0</v>
      </c>
      <c r="N55" s="4">
        <f>IF(N5&lt;&gt;"",Summary!$D$23/$L$5,0)</f>
        <v>0</v>
      </c>
      <c r="O55" s="4">
        <f>IF(O5&lt;&gt;"",Summary!$D$23/$L$5,0)</f>
        <v>0</v>
      </c>
      <c r="P55" s="4">
        <f>IF(P5&lt;&gt;"",Summary!$D$23/$L$5,0)</f>
        <v>0</v>
      </c>
      <c r="Q55" s="4">
        <f>IF(Q5&lt;&gt;"",Summary!$D$23/$L$5,0)</f>
        <v>0</v>
      </c>
      <c r="R55" s="4">
        <f>IF(R5&lt;&gt;"",Summary!$D$23/$L$5,0)</f>
        <v>0</v>
      </c>
      <c r="S55" s="4">
        <f>IF(S5&lt;&gt;"",Summary!$D$23/$L$5,0)</f>
        <v>0</v>
      </c>
      <c r="T55" s="4">
        <f>IF(T5&lt;&gt;"",Summary!$D$23/$L$5,0)</f>
        <v>0</v>
      </c>
      <c r="U55" s="4">
        <f>IF(U5&lt;&gt;"",Summary!$D$23/$L$5,0)</f>
        <v>0</v>
      </c>
      <c r="V55" s="4">
        <f>IF(V5&lt;&gt;"",Summary!$D$23/$L$5,0)</f>
        <v>0</v>
      </c>
      <c r="W55" s="4">
        <f>IF(W5&lt;&gt;"",Summary!$D$23/$L$5,0)</f>
        <v>0</v>
      </c>
      <c r="X55" s="4">
        <f>IF(X5&lt;&gt;"",Summary!$D$23/$L$5,0)</f>
        <v>0</v>
      </c>
      <c r="Y55" s="4">
        <f>IF(Y5&lt;&gt;"",Summary!$D$23/$L$5,0)</f>
        <v>0</v>
      </c>
      <c r="Z55" s="4">
        <f>IF(Z5&lt;&gt;"",Summary!$D$23/$L$5,0)</f>
        <v>0</v>
      </c>
      <c r="AA55" s="4">
        <f>IF(AA5&lt;&gt;"",Summary!$D$23/$L$5,0)</f>
        <v>0</v>
      </c>
      <c r="AB55" s="4">
        <f>IF(AB5&lt;&gt;"",Summary!$D$23/$L$5,0)</f>
        <v>0</v>
      </c>
      <c r="AC55" s="4">
        <f>IF(AC5&lt;&gt;"",Summary!$D$23/$L$5,0)</f>
        <v>0</v>
      </c>
      <c r="AD55" s="4">
        <f>IF(AD5&lt;&gt;"",Summary!$D$23/$L$5,0)</f>
        <v>0</v>
      </c>
      <c r="AE55" s="4">
        <f>IF(AE5&lt;&gt;"",Summary!$D$23/$L$5,0)</f>
        <v>0</v>
      </c>
      <c r="AF55" s="4">
        <f>IF(AF5&lt;&gt;"",Summary!$D$23/$L$5,0)</f>
        <v>0</v>
      </c>
      <c r="AG55" s="4">
        <f>IF(AG5&lt;&gt;"",Summary!$D$23/$L$5,0)</f>
        <v>0</v>
      </c>
      <c r="AH55" s="4">
        <f>IF(AH5&lt;&gt;"",Summary!$D$23/$L$5,0)</f>
        <v>0</v>
      </c>
      <c r="AI55" s="4">
        <f>IF(AI5&lt;&gt;"",Summary!$D$23/$L$5,0)</f>
        <v>0</v>
      </c>
      <c r="AJ55" s="4">
        <f>IF(AJ5&lt;&gt;"",Summary!$D$23/$L$5,0)</f>
        <v>0</v>
      </c>
      <c r="AK55" s="4">
        <f>IF(AK5&lt;&gt;"",Summary!$D$23/$L$5,0)</f>
        <v>0</v>
      </c>
      <c r="AL55" s="4">
        <f>IF(AL5&lt;&gt;"",Summary!$D$23/$L$5,0)</f>
        <v>0</v>
      </c>
      <c r="AM55" s="4">
        <f>IF(AM5&lt;&gt;"",Summary!$D$23/$L$5,0)</f>
        <v>0</v>
      </c>
    </row>
    <row r="56" spans="1:39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1" t="s">
        <v>44</v>
      </c>
      <c r="L56" s="1"/>
      <c r="M56" s="11">
        <f t="shared" ref="M56:AM56" si="13">SUM(M46:M55)</f>
        <v>0</v>
      </c>
      <c r="N56" s="11">
        <f t="shared" si="13"/>
        <v>0</v>
      </c>
      <c r="O56" s="11">
        <f t="shared" si="13"/>
        <v>0</v>
      </c>
      <c r="P56" s="11">
        <f t="shared" si="13"/>
        <v>0</v>
      </c>
      <c r="Q56" s="11">
        <f t="shared" si="13"/>
        <v>0</v>
      </c>
      <c r="R56" s="11">
        <f t="shared" si="13"/>
        <v>0</v>
      </c>
      <c r="S56" s="11">
        <f t="shared" si="13"/>
        <v>0</v>
      </c>
      <c r="T56" s="11">
        <f t="shared" si="13"/>
        <v>0</v>
      </c>
      <c r="U56" s="11">
        <f t="shared" si="13"/>
        <v>0</v>
      </c>
      <c r="V56" s="11">
        <f t="shared" si="13"/>
        <v>0</v>
      </c>
      <c r="W56" s="11">
        <f t="shared" si="13"/>
        <v>0</v>
      </c>
      <c r="X56" s="11">
        <f t="shared" si="13"/>
        <v>0</v>
      </c>
      <c r="Y56" s="11">
        <f t="shared" si="13"/>
        <v>0</v>
      </c>
      <c r="Z56" s="11">
        <f t="shared" si="13"/>
        <v>0</v>
      </c>
      <c r="AA56" s="11">
        <f t="shared" si="13"/>
        <v>0</v>
      </c>
      <c r="AB56" s="11">
        <f t="shared" si="13"/>
        <v>0</v>
      </c>
      <c r="AC56" s="11">
        <f t="shared" si="13"/>
        <v>0</v>
      </c>
      <c r="AD56" s="11">
        <f t="shared" si="13"/>
        <v>0</v>
      </c>
      <c r="AE56" s="11">
        <f t="shared" si="13"/>
        <v>0</v>
      </c>
      <c r="AF56" s="11">
        <f t="shared" si="13"/>
        <v>0</v>
      </c>
      <c r="AG56" s="11">
        <f t="shared" si="13"/>
        <v>0</v>
      </c>
      <c r="AH56" s="11">
        <f t="shared" si="13"/>
        <v>0</v>
      </c>
      <c r="AI56" s="11">
        <f t="shared" si="13"/>
        <v>0</v>
      </c>
      <c r="AJ56" s="11">
        <f t="shared" si="13"/>
        <v>0</v>
      </c>
      <c r="AK56" s="11">
        <f t="shared" si="13"/>
        <v>0</v>
      </c>
      <c r="AL56" s="11">
        <f t="shared" si="13"/>
        <v>0</v>
      </c>
      <c r="AM56" s="11">
        <f t="shared" si="13"/>
        <v>0</v>
      </c>
    </row>
    <row r="57" spans="1:39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1"/>
      <c r="L57" s="1"/>
      <c r="M57" s="1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1" t="s">
        <v>50</v>
      </c>
    </row>
    <row r="59" spans="1:39" x14ac:dyDescent="0.25">
      <c r="A59" s="112" t="s">
        <v>36</v>
      </c>
      <c r="B59" s="112"/>
      <c r="C59" s="112"/>
      <c r="D59" s="112"/>
      <c r="E59" s="112"/>
      <c r="F59" s="112"/>
      <c r="G59" s="112"/>
      <c r="H59" s="112"/>
      <c r="I59" s="112"/>
      <c r="J59" s="112"/>
      <c r="K59" t="s">
        <v>62</v>
      </c>
      <c r="M59" s="4">
        <f>IF(M$5&lt;&gt;"",Summary!$D52,0)</f>
        <v>0</v>
      </c>
      <c r="N59" s="4">
        <f>IF(N$5&lt;&gt;"",Summary!$D52,0)</f>
        <v>0</v>
      </c>
      <c r="O59" s="4">
        <f>IF(O$5&lt;&gt;"",Summary!$D52,0)</f>
        <v>0</v>
      </c>
      <c r="P59" s="4">
        <f>IF(P$5&lt;&gt;"",Summary!$D52,0)</f>
        <v>0</v>
      </c>
      <c r="Q59" s="4">
        <f>IF(Q$5&lt;&gt;"",Summary!$D52,0)</f>
        <v>0</v>
      </c>
      <c r="R59" s="4">
        <f>IF(R$5&lt;&gt;"",Summary!$D52,0)</f>
        <v>0</v>
      </c>
      <c r="S59" s="4">
        <f>IF(S$5&lt;&gt;"",Summary!$D52,0)</f>
        <v>0</v>
      </c>
      <c r="T59" s="4">
        <f>IF(T$5&lt;&gt;"",Summary!$D52,0)</f>
        <v>0</v>
      </c>
      <c r="U59" s="4">
        <f>IF(U$5&lt;&gt;"",Summary!$D52,0)</f>
        <v>0</v>
      </c>
      <c r="V59" s="4">
        <f>IF(V$5&lt;&gt;"",Summary!$D52,0)</f>
        <v>0</v>
      </c>
      <c r="W59" s="4">
        <f>IF(W$5&lt;&gt;"",Summary!$D52,0)</f>
        <v>0</v>
      </c>
      <c r="X59" s="4">
        <f>IF(X$5&lt;&gt;"",Summary!$D52,0)</f>
        <v>0</v>
      </c>
      <c r="Y59" s="4">
        <f>IF(Y$5&lt;&gt;"",Summary!$D52,0)</f>
        <v>0</v>
      </c>
      <c r="Z59" s="4">
        <f>IF(Z$5&lt;&gt;"",Summary!$D52,0)</f>
        <v>0</v>
      </c>
      <c r="AA59" s="4">
        <f>IF(AA$5&lt;&gt;"",Summary!$D52,0)</f>
        <v>0</v>
      </c>
      <c r="AB59" s="4">
        <f>IF(AB$5&lt;&gt;"",Summary!$D52,0)</f>
        <v>0</v>
      </c>
      <c r="AC59" s="4">
        <f>IF(AC$5&lt;&gt;"",Summary!$D52,0)</f>
        <v>0</v>
      </c>
      <c r="AD59" s="4">
        <f>IF(AD$5&lt;&gt;"",Summary!$D52,0)</f>
        <v>0</v>
      </c>
      <c r="AE59" s="4">
        <f>IF(AE$5&lt;&gt;"",Summary!$D52,0)</f>
        <v>0</v>
      </c>
      <c r="AF59" s="4">
        <f>IF(AF$5&lt;&gt;"",Summary!$D52,0)</f>
        <v>0</v>
      </c>
      <c r="AG59" s="4">
        <f>IF(AG$5&lt;&gt;"",Summary!$D52,0)</f>
        <v>0</v>
      </c>
      <c r="AH59" s="4">
        <f>IF(AH$5&lt;&gt;"",Summary!$D52,0)</f>
        <v>0</v>
      </c>
      <c r="AI59" s="4">
        <f>IF(AI$5&lt;&gt;"",Summary!$D52,0)</f>
        <v>0</v>
      </c>
      <c r="AJ59" s="4">
        <f>IF(AJ$5&lt;&gt;"",Summary!$D52,0)</f>
        <v>0</v>
      </c>
      <c r="AK59" s="4">
        <f>IF(AK$5&lt;&gt;"",Summary!$D52,0)</f>
        <v>0</v>
      </c>
      <c r="AL59" s="4">
        <f>IF(AL$5&lt;&gt;"",Summary!$D52,0)</f>
        <v>0</v>
      </c>
      <c r="AM59" s="4">
        <f>IF(AM$5&lt;&gt;"",Summary!$D52,0)</f>
        <v>0</v>
      </c>
    </row>
    <row r="60" spans="1:39" x14ac:dyDescent="0.25">
      <c r="A60" s="112" t="s">
        <v>36</v>
      </c>
      <c r="B60" s="112"/>
      <c r="C60" s="112"/>
      <c r="D60" s="112"/>
      <c r="E60" s="112"/>
      <c r="F60" s="112"/>
      <c r="G60" s="112"/>
      <c r="H60" s="112"/>
      <c r="I60" s="112"/>
      <c r="J60" s="112"/>
      <c r="K60" t="s">
        <v>18</v>
      </c>
      <c r="M60" s="4">
        <f>IF(M$5&lt;&gt;"",Summary!$D53,0)</f>
        <v>0</v>
      </c>
      <c r="N60" s="4">
        <f>IF(N$5&lt;&gt;"",Summary!$D53,0)</f>
        <v>0</v>
      </c>
      <c r="O60" s="4">
        <f>IF(O$5&lt;&gt;"",Summary!$D53,0)</f>
        <v>0</v>
      </c>
      <c r="P60" s="4">
        <f>IF(P$5&lt;&gt;"",Summary!$D53,0)</f>
        <v>0</v>
      </c>
      <c r="Q60" s="4">
        <f>IF(Q$5&lt;&gt;"",Summary!$D53,0)</f>
        <v>0</v>
      </c>
      <c r="R60" s="4">
        <f>IF(R$5&lt;&gt;"",Summary!$D53,0)</f>
        <v>0</v>
      </c>
      <c r="S60" s="4">
        <f>IF(S$5&lt;&gt;"",Summary!$D53,0)</f>
        <v>0</v>
      </c>
      <c r="T60" s="4">
        <f>IF(T$5&lt;&gt;"",Summary!$D53,0)</f>
        <v>0</v>
      </c>
      <c r="U60" s="4">
        <f>IF(U$5&lt;&gt;"",Summary!$D53,0)</f>
        <v>0</v>
      </c>
      <c r="V60" s="4">
        <f>IF(V$5&lt;&gt;"",Summary!$D53,0)</f>
        <v>0</v>
      </c>
      <c r="W60" s="4">
        <f>IF(W$5&lt;&gt;"",Summary!$D53,0)</f>
        <v>0</v>
      </c>
      <c r="X60" s="4">
        <f>IF(X$5&lt;&gt;"",Summary!$D53,0)</f>
        <v>0</v>
      </c>
      <c r="Y60" s="4">
        <f>IF(Y$5&lt;&gt;"",Summary!$D53,0)</f>
        <v>0</v>
      </c>
      <c r="Z60" s="4">
        <f>IF(Z$5&lt;&gt;"",Summary!$D53,0)</f>
        <v>0</v>
      </c>
      <c r="AA60" s="4">
        <f>IF(AA$5&lt;&gt;"",Summary!$D53,0)</f>
        <v>0</v>
      </c>
      <c r="AB60" s="4">
        <f>IF(AB$5&lt;&gt;"",Summary!$D53,0)</f>
        <v>0</v>
      </c>
      <c r="AC60" s="4">
        <f>IF(AC$5&lt;&gt;"",Summary!$D53,0)</f>
        <v>0</v>
      </c>
      <c r="AD60" s="4">
        <f>IF(AD$5&lt;&gt;"",Summary!$D53,0)</f>
        <v>0</v>
      </c>
      <c r="AE60" s="4">
        <f>IF(AE$5&lt;&gt;"",Summary!$D53,0)</f>
        <v>0</v>
      </c>
      <c r="AF60" s="4">
        <f>IF(AF$5&lt;&gt;"",Summary!$D53,0)</f>
        <v>0</v>
      </c>
      <c r="AG60" s="4">
        <f>IF(AG$5&lt;&gt;"",Summary!$D53,0)</f>
        <v>0</v>
      </c>
      <c r="AH60" s="4">
        <f>IF(AH$5&lt;&gt;"",Summary!$D53,0)</f>
        <v>0</v>
      </c>
      <c r="AI60" s="4">
        <f>IF(AI$5&lt;&gt;"",Summary!$D53,0)</f>
        <v>0</v>
      </c>
      <c r="AJ60" s="4">
        <f>IF(AJ$5&lt;&gt;"",Summary!$D53,0)</f>
        <v>0</v>
      </c>
      <c r="AK60" s="4">
        <f>IF(AK$5&lt;&gt;"",Summary!$D53,0)</f>
        <v>0</v>
      </c>
      <c r="AL60" s="4">
        <f>IF(AL$5&lt;&gt;"",Summary!$D53,0)</f>
        <v>0</v>
      </c>
      <c r="AM60" s="4">
        <f>IF(AM$5&lt;&gt;"",Summary!$D53,0)</f>
        <v>0</v>
      </c>
    </row>
    <row r="61" spans="1:39" x14ac:dyDescent="0.25">
      <c r="A61" s="112" t="s">
        <v>36</v>
      </c>
      <c r="B61" s="112"/>
      <c r="C61" s="112"/>
      <c r="D61" s="112"/>
      <c r="E61" s="112"/>
      <c r="F61" s="112"/>
      <c r="G61" s="112"/>
      <c r="H61" s="112"/>
      <c r="I61" s="112"/>
      <c r="J61" s="112"/>
      <c r="K61" t="s">
        <v>19</v>
      </c>
      <c r="M61" s="4">
        <f>IF(M$5&lt;&gt;"",Summary!$D54,0)</f>
        <v>0</v>
      </c>
      <c r="N61" s="4">
        <f>IF(N$5&lt;&gt;"",Summary!$D54,0)</f>
        <v>0</v>
      </c>
      <c r="O61" s="4">
        <f>IF(O$5&lt;&gt;"",Summary!$D54,0)</f>
        <v>0</v>
      </c>
      <c r="P61" s="4">
        <f>IF(P$5&lt;&gt;"",Summary!$D54,0)</f>
        <v>0</v>
      </c>
      <c r="Q61" s="4">
        <f>IF(Q$5&lt;&gt;"",Summary!$D54,0)</f>
        <v>0</v>
      </c>
      <c r="R61" s="4">
        <f>IF(R$5&lt;&gt;"",Summary!$D54,0)</f>
        <v>0</v>
      </c>
      <c r="S61" s="4">
        <f>IF(S$5&lt;&gt;"",Summary!$D54,0)</f>
        <v>0</v>
      </c>
      <c r="T61" s="4">
        <f>IF(T$5&lt;&gt;"",Summary!$D54,0)</f>
        <v>0</v>
      </c>
      <c r="U61" s="4">
        <f>IF(U$5&lt;&gt;"",Summary!$D54,0)</f>
        <v>0</v>
      </c>
      <c r="V61" s="4">
        <f>IF(V$5&lt;&gt;"",Summary!$D54,0)</f>
        <v>0</v>
      </c>
      <c r="W61" s="4">
        <f>IF(W$5&lt;&gt;"",Summary!$D54,0)</f>
        <v>0</v>
      </c>
      <c r="X61" s="4">
        <f>IF(X$5&lt;&gt;"",Summary!$D54,0)</f>
        <v>0</v>
      </c>
      <c r="Y61" s="4">
        <f>IF(Y$5&lt;&gt;"",Summary!$D54,0)</f>
        <v>0</v>
      </c>
      <c r="Z61" s="4">
        <f>IF(Z$5&lt;&gt;"",Summary!$D54,0)</f>
        <v>0</v>
      </c>
      <c r="AA61" s="4">
        <f>IF(AA$5&lt;&gt;"",Summary!$D54,0)</f>
        <v>0</v>
      </c>
      <c r="AB61" s="4">
        <f>IF(AB$5&lt;&gt;"",Summary!$D54,0)</f>
        <v>0</v>
      </c>
      <c r="AC61" s="4">
        <f>IF(AC$5&lt;&gt;"",Summary!$D54,0)</f>
        <v>0</v>
      </c>
      <c r="AD61" s="4">
        <f>IF(AD$5&lt;&gt;"",Summary!$D54,0)</f>
        <v>0</v>
      </c>
      <c r="AE61" s="4">
        <f>IF(AE$5&lt;&gt;"",Summary!$D54,0)</f>
        <v>0</v>
      </c>
      <c r="AF61" s="4">
        <f>IF(AF$5&lt;&gt;"",Summary!$D54,0)</f>
        <v>0</v>
      </c>
      <c r="AG61" s="4">
        <f>IF(AG$5&lt;&gt;"",Summary!$D54,0)</f>
        <v>0</v>
      </c>
      <c r="AH61" s="4">
        <f>IF(AH$5&lt;&gt;"",Summary!$D54,0)</f>
        <v>0</v>
      </c>
      <c r="AI61" s="4">
        <f>IF(AI$5&lt;&gt;"",Summary!$D54,0)</f>
        <v>0</v>
      </c>
      <c r="AJ61" s="4">
        <f>IF(AJ$5&lt;&gt;"",Summary!$D54,0)</f>
        <v>0</v>
      </c>
      <c r="AK61" s="4">
        <f>IF(AK$5&lt;&gt;"",Summary!$D54,0)</f>
        <v>0</v>
      </c>
      <c r="AL61" s="4">
        <f>IF(AL$5&lt;&gt;"",Summary!$D54,0)</f>
        <v>0</v>
      </c>
      <c r="AM61" s="4">
        <f>IF(AM$5&lt;&gt;"",Summary!$D54,0)</f>
        <v>0</v>
      </c>
    </row>
    <row r="62" spans="1:39" x14ac:dyDescent="0.25">
      <c r="A62" s="112" t="s">
        <v>36</v>
      </c>
      <c r="B62" s="112"/>
      <c r="C62" s="112"/>
      <c r="D62" s="112"/>
      <c r="E62" s="112"/>
      <c r="F62" s="112"/>
      <c r="G62" s="112"/>
      <c r="H62" s="112"/>
      <c r="I62" s="112"/>
      <c r="J62" s="112"/>
      <c r="K62" t="s">
        <v>80</v>
      </c>
      <c r="M62" s="4">
        <f>IF(M$5&lt;&gt;"",Summary!$D55,0)</f>
        <v>0</v>
      </c>
      <c r="N62" s="4">
        <f>IF(N$5&lt;&gt;"",Summary!$D55,0)</f>
        <v>0</v>
      </c>
      <c r="O62" s="4">
        <f>IF(O$5&lt;&gt;"",Summary!$D55,0)</f>
        <v>0</v>
      </c>
      <c r="P62" s="4">
        <f>IF(P$5&lt;&gt;"",Summary!$D55,0)</f>
        <v>0</v>
      </c>
      <c r="Q62" s="4">
        <f>IF(Q$5&lt;&gt;"",Summary!$D55,0)</f>
        <v>0</v>
      </c>
      <c r="R62" s="4">
        <f>IF(R$5&lt;&gt;"",Summary!$D55,0)</f>
        <v>0</v>
      </c>
      <c r="S62" s="4">
        <f>IF(S$5&lt;&gt;"",Summary!$D55,0)</f>
        <v>0</v>
      </c>
      <c r="T62" s="4">
        <f>IF(T$5&lt;&gt;"",Summary!$D55,0)</f>
        <v>0</v>
      </c>
      <c r="U62" s="4">
        <f>IF(U$5&lt;&gt;"",Summary!$D55,0)</f>
        <v>0</v>
      </c>
      <c r="V62" s="4">
        <f>IF(V$5&lt;&gt;"",Summary!$D55,0)</f>
        <v>0</v>
      </c>
      <c r="W62" s="4">
        <f>IF(W$5&lt;&gt;"",Summary!$D55,0)</f>
        <v>0</v>
      </c>
      <c r="X62" s="4">
        <f>IF(X$5&lt;&gt;"",Summary!$D55,0)</f>
        <v>0</v>
      </c>
      <c r="Y62" s="4">
        <f>IF(Y$5&lt;&gt;"",Summary!$D55,0)</f>
        <v>0</v>
      </c>
      <c r="Z62" s="4">
        <f>IF(Z$5&lt;&gt;"",Summary!$D55,0)</f>
        <v>0</v>
      </c>
      <c r="AA62" s="4">
        <f>IF(AA$5&lt;&gt;"",Summary!$D55,0)</f>
        <v>0</v>
      </c>
      <c r="AB62" s="4">
        <f>IF(AB$5&lt;&gt;"",Summary!$D55,0)</f>
        <v>0</v>
      </c>
      <c r="AC62" s="4">
        <f>IF(AC$5&lt;&gt;"",Summary!$D55,0)</f>
        <v>0</v>
      </c>
      <c r="AD62" s="4">
        <f>IF(AD$5&lt;&gt;"",Summary!$D55,0)</f>
        <v>0</v>
      </c>
      <c r="AE62" s="4">
        <f>IF(AE$5&lt;&gt;"",Summary!$D55,0)</f>
        <v>0</v>
      </c>
      <c r="AF62" s="4">
        <f>IF(AF$5&lt;&gt;"",Summary!$D55,0)</f>
        <v>0</v>
      </c>
      <c r="AG62" s="4">
        <f>IF(AG$5&lt;&gt;"",Summary!$D55,0)</f>
        <v>0</v>
      </c>
      <c r="AH62" s="4">
        <f>IF(AH$5&lt;&gt;"",Summary!$D55,0)</f>
        <v>0</v>
      </c>
      <c r="AI62" s="4">
        <f>IF(AI$5&lt;&gt;"",Summary!$D55,0)</f>
        <v>0</v>
      </c>
      <c r="AJ62" s="4">
        <f>IF(AJ$5&lt;&gt;"",Summary!$D55,0)</f>
        <v>0</v>
      </c>
      <c r="AK62" s="4">
        <f>IF(AK$5&lt;&gt;"",Summary!$D55,0)</f>
        <v>0</v>
      </c>
      <c r="AL62" s="4">
        <f>IF(AL$5&lt;&gt;"",Summary!$D55,0)</f>
        <v>0</v>
      </c>
      <c r="AM62" s="4">
        <f>IF(AM$5&lt;&gt;"",Summary!$D55,0)</f>
        <v>0</v>
      </c>
    </row>
    <row r="63" spans="1:39" x14ac:dyDescent="0.25">
      <c r="A63" s="112" t="s">
        <v>36</v>
      </c>
      <c r="B63" s="112"/>
      <c r="C63" s="112"/>
      <c r="D63" s="112"/>
      <c r="E63" s="112"/>
      <c r="F63" s="112"/>
      <c r="G63" s="112"/>
      <c r="H63" s="112"/>
      <c r="I63" s="112"/>
      <c r="J63" s="112"/>
      <c r="K63" t="s">
        <v>20</v>
      </c>
      <c r="M63" s="4">
        <f>IF(M$5&lt;&gt;"",Summary!$D56,0)</f>
        <v>0</v>
      </c>
      <c r="N63" s="4">
        <f>IF(N$5&lt;&gt;"",Summary!$D56,0)</f>
        <v>0</v>
      </c>
      <c r="O63" s="4">
        <f>IF(O$5&lt;&gt;"",Summary!$D56,0)</f>
        <v>0</v>
      </c>
      <c r="P63" s="4">
        <f>IF(P$5&lt;&gt;"",Summary!$D56,0)</f>
        <v>0</v>
      </c>
      <c r="Q63" s="4">
        <f>IF(Q$5&lt;&gt;"",Summary!$D56,0)</f>
        <v>0</v>
      </c>
      <c r="R63" s="4">
        <f>IF(R$5&lt;&gt;"",Summary!$D56,0)</f>
        <v>0</v>
      </c>
      <c r="S63" s="4">
        <f>IF(S$5&lt;&gt;"",Summary!$D56,0)</f>
        <v>0</v>
      </c>
      <c r="T63" s="4">
        <f>IF(T$5&lt;&gt;"",Summary!$D56,0)</f>
        <v>0</v>
      </c>
      <c r="U63" s="4">
        <f>IF(U$5&lt;&gt;"",Summary!$D56,0)</f>
        <v>0</v>
      </c>
      <c r="V63" s="4">
        <f>IF(V$5&lt;&gt;"",Summary!$D56,0)</f>
        <v>0</v>
      </c>
      <c r="W63" s="4">
        <f>IF(W$5&lt;&gt;"",Summary!$D56,0)</f>
        <v>0</v>
      </c>
      <c r="X63" s="4">
        <f>IF(X$5&lt;&gt;"",Summary!$D56,0)</f>
        <v>0</v>
      </c>
      <c r="Y63" s="4">
        <f>IF(Y$5&lt;&gt;"",Summary!$D56,0)</f>
        <v>0</v>
      </c>
      <c r="Z63" s="4">
        <f>IF(Z$5&lt;&gt;"",Summary!$D56,0)</f>
        <v>0</v>
      </c>
      <c r="AA63" s="4">
        <f>IF(AA$5&lt;&gt;"",Summary!$D56,0)</f>
        <v>0</v>
      </c>
      <c r="AB63" s="4">
        <f>IF(AB$5&lt;&gt;"",Summary!$D56,0)</f>
        <v>0</v>
      </c>
      <c r="AC63" s="4">
        <f>IF(AC$5&lt;&gt;"",Summary!$D56,0)</f>
        <v>0</v>
      </c>
      <c r="AD63" s="4">
        <f>IF(AD$5&lt;&gt;"",Summary!$D56,0)</f>
        <v>0</v>
      </c>
      <c r="AE63" s="4">
        <f>IF(AE$5&lt;&gt;"",Summary!$D56,0)</f>
        <v>0</v>
      </c>
      <c r="AF63" s="4">
        <f>IF(AF$5&lt;&gt;"",Summary!$D56,0)</f>
        <v>0</v>
      </c>
      <c r="AG63" s="4">
        <f>IF(AG$5&lt;&gt;"",Summary!$D56,0)</f>
        <v>0</v>
      </c>
      <c r="AH63" s="4">
        <f>IF(AH$5&lt;&gt;"",Summary!$D56,0)</f>
        <v>0</v>
      </c>
      <c r="AI63" s="4">
        <f>IF(AI$5&lt;&gt;"",Summary!$D56,0)</f>
        <v>0</v>
      </c>
      <c r="AJ63" s="4">
        <f>IF(AJ$5&lt;&gt;"",Summary!$D56,0)</f>
        <v>0</v>
      </c>
      <c r="AK63" s="4">
        <f>IF(AK$5&lt;&gt;"",Summary!$D56,0)</f>
        <v>0</v>
      </c>
      <c r="AL63" s="4">
        <f>IF(AL$5&lt;&gt;"",Summary!$D56,0)</f>
        <v>0</v>
      </c>
      <c r="AM63" s="4">
        <f>IF(AM$5&lt;&gt;"",Summary!$D56,0)</f>
        <v>0</v>
      </c>
    </row>
    <row r="64" spans="1:39" x14ac:dyDescent="0.25">
      <c r="A64" s="112" t="s">
        <v>36</v>
      </c>
      <c r="B64" s="112"/>
      <c r="C64" s="112"/>
      <c r="D64" s="112"/>
      <c r="E64" s="112"/>
      <c r="F64" s="112"/>
      <c r="G64" s="112"/>
      <c r="H64" s="112"/>
      <c r="I64" s="112"/>
      <c r="J64" s="112"/>
      <c r="K64" t="s">
        <v>51</v>
      </c>
      <c r="M64" s="4">
        <f>IF(M$5&lt;&gt;"",Summary!$D57,0)</f>
        <v>0</v>
      </c>
      <c r="N64" s="4">
        <f>IF(N$5&lt;&gt;"",Summary!$D57,0)</f>
        <v>0</v>
      </c>
      <c r="O64" s="4">
        <f>IF(O$5&lt;&gt;"",Summary!$D57,0)</f>
        <v>0</v>
      </c>
      <c r="P64" s="4">
        <f>IF(P$5&lt;&gt;"",Summary!$D57,0)</f>
        <v>0</v>
      </c>
      <c r="Q64" s="4">
        <f>IF(Q$5&lt;&gt;"",Summary!$D57,0)</f>
        <v>0</v>
      </c>
      <c r="R64" s="4">
        <f>IF(R$5&lt;&gt;"",Summary!$D57,0)</f>
        <v>0</v>
      </c>
      <c r="S64" s="4">
        <f>IF(S$5&lt;&gt;"",Summary!$D57,0)</f>
        <v>0</v>
      </c>
      <c r="T64" s="4">
        <f>IF(T$5&lt;&gt;"",Summary!$D57,0)</f>
        <v>0</v>
      </c>
      <c r="U64" s="4">
        <f>IF(U$5&lt;&gt;"",Summary!$D57,0)</f>
        <v>0</v>
      </c>
      <c r="V64" s="4">
        <f>IF(V$5&lt;&gt;"",Summary!$D57,0)</f>
        <v>0</v>
      </c>
      <c r="W64" s="4">
        <f>IF(W$5&lt;&gt;"",Summary!$D57,0)</f>
        <v>0</v>
      </c>
      <c r="X64" s="4">
        <f>IF(X$5&lt;&gt;"",Summary!$D57,0)</f>
        <v>0</v>
      </c>
      <c r="Y64" s="4">
        <f>IF(Y$5&lt;&gt;"",Summary!$D57,0)</f>
        <v>0</v>
      </c>
      <c r="Z64" s="4">
        <f>IF(Z$5&lt;&gt;"",Summary!$D57,0)</f>
        <v>0</v>
      </c>
      <c r="AA64" s="4">
        <f>IF(AA$5&lt;&gt;"",Summary!$D57,0)</f>
        <v>0</v>
      </c>
      <c r="AB64" s="4">
        <f>IF(AB$5&lt;&gt;"",Summary!$D57,0)</f>
        <v>0</v>
      </c>
      <c r="AC64" s="4">
        <f>IF(AC$5&lt;&gt;"",Summary!$D57,0)</f>
        <v>0</v>
      </c>
      <c r="AD64" s="4">
        <f>IF(AD$5&lt;&gt;"",Summary!$D57,0)</f>
        <v>0</v>
      </c>
      <c r="AE64" s="4">
        <f>IF(AE$5&lt;&gt;"",Summary!$D57,0)</f>
        <v>0</v>
      </c>
      <c r="AF64" s="4">
        <f>IF(AF$5&lt;&gt;"",Summary!$D57,0)</f>
        <v>0</v>
      </c>
      <c r="AG64" s="4">
        <f>IF(AG$5&lt;&gt;"",Summary!$D57,0)</f>
        <v>0</v>
      </c>
      <c r="AH64" s="4">
        <f>IF(AH$5&lt;&gt;"",Summary!$D57,0)</f>
        <v>0</v>
      </c>
      <c r="AI64" s="4">
        <f>IF(AI$5&lt;&gt;"",Summary!$D57,0)</f>
        <v>0</v>
      </c>
      <c r="AJ64" s="4">
        <f>IF(AJ$5&lt;&gt;"",Summary!$D57,0)</f>
        <v>0</v>
      </c>
      <c r="AK64" s="4">
        <f>IF(AK$5&lt;&gt;"",Summary!$D57,0)</f>
        <v>0</v>
      </c>
      <c r="AL64" s="4">
        <f>IF(AL$5&lt;&gt;"",Summary!$D57,0)</f>
        <v>0</v>
      </c>
      <c r="AM64" s="4">
        <f>IF(AM$5&lt;&gt;"",Summary!$D57,0)</f>
        <v>0</v>
      </c>
    </row>
    <row r="65" spans="1:39" x14ac:dyDescent="0.25">
      <c r="A65" s="112" t="s">
        <v>36</v>
      </c>
      <c r="B65" s="112"/>
      <c r="C65" s="112"/>
      <c r="D65" s="112"/>
      <c r="E65" s="112"/>
      <c r="F65" s="112"/>
      <c r="G65" s="112"/>
      <c r="H65" s="112"/>
      <c r="I65" s="112"/>
      <c r="J65" s="112"/>
      <c r="K65" t="s">
        <v>14</v>
      </c>
      <c r="M65" s="4">
        <f>IF(M$5&lt;&gt;"",Summary!$D58,0)</f>
        <v>0</v>
      </c>
      <c r="N65" s="4">
        <f>IF(N$5&lt;&gt;"",Summary!$D58,0)</f>
        <v>0</v>
      </c>
      <c r="O65" s="4">
        <f>IF(O$5&lt;&gt;"",Summary!$D58,0)</f>
        <v>0</v>
      </c>
      <c r="P65" s="4">
        <f>IF(P$5&lt;&gt;"",Summary!$D58,0)</f>
        <v>0</v>
      </c>
      <c r="Q65" s="4">
        <f>IF(Q$5&lt;&gt;"",Summary!$D58,0)</f>
        <v>0</v>
      </c>
      <c r="R65" s="4">
        <f>IF(R$5&lt;&gt;"",Summary!$D58,0)</f>
        <v>0</v>
      </c>
      <c r="S65" s="4">
        <f>IF(S$5&lt;&gt;"",Summary!$D58,0)</f>
        <v>0</v>
      </c>
      <c r="T65" s="4">
        <f>IF(T$5&lt;&gt;"",Summary!$D58,0)</f>
        <v>0</v>
      </c>
      <c r="U65" s="4">
        <f>IF(U$5&lt;&gt;"",Summary!$D58,0)</f>
        <v>0</v>
      </c>
      <c r="V65" s="4">
        <f>IF(V$5&lt;&gt;"",Summary!$D58,0)</f>
        <v>0</v>
      </c>
      <c r="W65" s="4">
        <f>IF(W$5&lt;&gt;"",Summary!$D58,0)</f>
        <v>0</v>
      </c>
      <c r="X65" s="4">
        <f>IF(X$5&lt;&gt;"",Summary!$D58,0)</f>
        <v>0</v>
      </c>
      <c r="Y65" s="4">
        <f>IF(Y$5&lt;&gt;"",Summary!$D58,0)</f>
        <v>0</v>
      </c>
      <c r="Z65" s="4">
        <f>IF(Z$5&lt;&gt;"",Summary!$D58,0)</f>
        <v>0</v>
      </c>
      <c r="AA65" s="4">
        <f>IF(AA$5&lt;&gt;"",Summary!$D58,0)</f>
        <v>0</v>
      </c>
      <c r="AB65" s="4">
        <f>IF(AB$5&lt;&gt;"",Summary!$D58,0)</f>
        <v>0</v>
      </c>
      <c r="AC65" s="4">
        <f>IF(AC$5&lt;&gt;"",Summary!$D58,0)</f>
        <v>0</v>
      </c>
      <c r="AD65" s="4">
        <f>IF(AD$5&lt;&gt;"",Summary!$D58,0)</f>
        <v>0</v>
      </c>
      <c r="AE65" s="4">
        <f>IF(AE$5&lt;&gt;"",Summary!$D58,0)</f>
        <v>0</v>
      </c>
      <c r="AF65" s="4">
        <f>IF(AF$5&lt;&gt;"",Summary!$D58,0)</f>
        <v>0</v>
      </c>
      <c r="AG65" s="4">
        <f>IF(AG$5&lt;&gt;"",Summary!$D58,0)</f>
        <v>0</v>
      </c>
      <c r="AH65" s="4">
        <f>IF(AH$5&lt;&gt;"",Summary!$D58,0)</f>
        <v>0</v>
      </c>
      <c r="AI65" s="4">
        <f>IF(AI$5&lt;&gt;"",Summary!$D58,0)</f>
        <v>0</v>
      </c>
      <c r="AJ65" s="4">
        <f>IF(AJ$5&lt;&gt;"",Summary!$D58,0)</f>
        <v>0</v>
      </c>
      <c r="AK65" s="4">
        <f>IF(AK$5&lt;&gt;"",Summary!$D58,0)</f>
        <v>0</v>
      </c>
      <c r="AL65" s="4">
        <f>IF(AL$5&lt;&gt;"",Summary!$D58,0)</f>
        <v>0</v>
      </c>
      <c r="AM65" s="4">
        <f>IF(AM$5&lt;&gt;"",Summary!$D58,0)</f>
        <v>0</v>
      </c>
    </row>
    <row r="66" spans="1:39" x14ac:dyDescent="0.25">
      <c r="A66" s="112" t="s">
        <v>36</v>
      </c>
      <c r="B66" s="112"/>
      <c r="C66" s="112"/>
      <c r="D66" s="112"/>
      <c r="E66" s="112"/>
      <c r="F66" s="112"/>
      <c r="G66" s="112"/>
      <c r="H66" s="112"/>
      <c r="I66" s="112"/>
      <c r="J66" s="112"/>
      <c r="K66" t="s">
        <v>63</v>
      </c>
      <c r="M66" s="4">
        <f t="shared" ref="M66:AM66" si="14">M89</f>
        <v>0</v>
      </c>
      <c r="N66" s="4">
        <f t="shared" si="14"/>
        <v>0</v>
      </c>
      <c r="O66" s="4">
        <f t="shared" si="14"/>
        <v>0</v>
      </c>
      <c r="P66" s="4">
        <f t="shared" si="14"/>
        <v>0</v>
      </c>
      <c r="Q66" s="4">
        <f t="shared" si="14"/>
        <v>0</v>
      </c>
      <c r="R66" s="4">
        <f t="shared" si="14"/>
        <v>0</v>
      </c>
      <c r="S66" s="4">
        <f t="shared" si="14"/>
        <v>0</v>
      </c>
      <c r="T66" s="4">
        <f t="shared" si="14"/>
        <v>0</v>
      </c>
      <c r="U66" s="4">
        <f t="shared" si="14"/>
        <v>0</v>
      </c>
      <c r="V66" s="4">
        <f t="shared" si="14"/>
        <v>0</v>
      </c>
      <c r="W66" s="4">
        <f t="shared" si="14"/>
        <v>0</v>
      </c>
      <c r="X66" s="4">
        <f t="shared" si="14"/>
        <v>0</v>
      </c>
      <c r="Y66" s="4">
        <f t="shared" si="14"/>
        <v>0</v>
      </c>
      <c r="Z66" s="4">
        <f t="shared" si="14"/>
        <v>0</v>
      </c>
      <c r="AA66" s="4">
        <f t="shared" si="14"/>
        <v>0</v>
      </c>
      <c r="AB66" s="4">
        <f t="shared" si="14"/>
        <v>0</v>
      </c>
      <c r="AC66" s="4">
        <f t="shared" si="14"/>
        <v>0</v>
      </c>
      <c r="AD66" s="4">
        <f t="shared" si="14"/>
        <v>0</v>
      </c>
      <c r="AE66" s="4">
        <f t="shared" si="14"/>
        <v>0</v>
      </c>
      <c r="AF66" s="4">
        <f t="shared" si="14"/>
        <v>0</v>
      </c>
      <c r="AG66" s="4">
        <f t="shared" si="14"/>
        <v>0</v>
      </c>
      <c r="AH66" s="4">
        <f t="shared" si="14"/>
        <v>0</v>
      </c>
      <c r="AI66" s="4">
        <f t="shared" si="14"/>
        <v>0</v>
      </c>
      <c r="AJ66" s="4">
        <f t="shared" si="14"/>
        <v>0</v>
      </c>
      <c r="AK66" s="4">
        <f t="shared" si="14"/>
        <v>0</v>
      </c>
      <c r="AL66" s="4">
        <f t="shared" si="14"/>
        <v>0</v>
      </c>
      <c r="AM66" s="4">
        <f t="shared" si="14"/>
        <v>0</v>
      </c>
    </row>
    <row r="67" spans="1:39" x14ac:dyDescent="0.25">
      <c r="A67" s="112" t="s">
        <v>36</v>
      </c>
      <c r="B67" s="112"/>
      <c r="C67" s="112"/>
      <c r="D67" s="112"/>
      <c r="E67" s="112"/>
      <c r="F67" s="112"/>
      <c r="G67" s="112"/>
      <c r="H67" s="112"/>
      <c r="I67" s="112"/>
      <c r="J67" s="112"/>
      <c r="K67" t="s">
        <v>59</v>
      </c>
      <c r="M67" s="4">
        <f>M101</f>
        <v>0</v>
      </c>
      <c r="N67" s="4">
        <f t="shared" ref="N67:AM67" si="15">N101</f>
        <v>0</v>
      </c>
      <c r="O67" s="4">
        <f t="shared" si="15"/>
        <v>0</v>
      </c>
      <c r="P67" s="4">
        <f t="shared" si="15"/>
        <v>0</v>
      </c>
      <c r="Q67" s="4">
        <f t="shared" si="15"/>
        <v>0</v>
      </c>
      <c r="R67" s="4">
        <f t="shared" si="15"/>
        <v>0</v>
      </c>
      <c r="S67" s="4">
        <f t="shared" si="15"/>
        <v>0</v>
      </c>
      <c r="T67" s="4">
        <f t="shared" si="15"/>
        <v>0</v>
      </c>
      <c r="U67" s="4">
        <f t="shared" si="15"/>
        <v>0</v>
      </c>
      <c r="V67" s="4">
        <f t="shared" si="15"/>
        <v>0</v>
      </c>
      <c r="W67" s="4">
        <f t="shared" si="15"/>
        <v>0</v>
      </c>
      <c r="X67" s="4">
        <f t="shared" si="15"/>
        <v>0</v>
      </c>
      <c r="Y67" s="4">
        <f t="shared" si="15"/>
        <v>0</v>
      </c>
      <c r="Z67" s="4">
        <f t="shared" si="15"/>
        <v>0</v>
      </c>
      <c r="AA67" s="4">
        <f t="shared" si="15"/>
        <v>0</v>
      </c>
      <c r="AB67" s="4">
        <f t="shared" si="15"/>
        <v>0</v>
      </c>
      <c r="AC67" s="4">
        <f t="shared" si="15"/>
        <v>0</v>
      </c>
      <c r="AD67" s="4">
        <f t="shared" si="15"/>
        <v>0</v>
      </c>
      <c r="AE67" s="4">
        <f t="shared" si="15"/>
        <v>0</v>
      </c>
      <c r="AF67" s="4">
        <f t="shared" si="15"/>
        <v>0</v>
      </c>
      <c r="AG67" s="4">
        <f t="shared" si="15"/>
        <v>0</v>
      </c>
      <c r="AH67" s="4">
        <f t="shared" si="15"/>
        <v>0</v>
      </c>
      <c r="AI67" s="4">
        <f t="shared" si="15"/>
        <v>0</v>
      </c>
      <c r="AJ67" s="4">
        <f t="shared" si="15"/>
        <v>0</v>
      </c>
      <c r="AK67" s="4">
        <f t="shared" si="15"/>
        <v>0</v>
      </c>
      <c r="AL67" s="4">
        <f t="shared" si="15"/>
        <v>0</v>
      </c>
      <c r="AM67" s="4">
        <f t="shared" si="15"/>
        <v>0</v>
      </c>
    </row>
    <row r="68" spans="1:39" x14ac:dyDescent="0.25">
      <c r="A68" s="112" t="s">
        <v>36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29" t="s">
        <v>69</v>
      </c>
      <c r="M68" s="28">
        <f t="shared" ref="M68:AM68" si="16">M32</f>
        <v>0</v>
      </c>
      <c r="N68" s="28">
        <f t="shared" si="16"/>
        <v>0</v>
      </c>
      <c r="O68" s="28">
        <f t="shared" si="16"/>
        <v>0</v>
      </c>
      <c r="P68" s="28">
        <f t="shared" si="16"/>
        <v>0</v>
      </c>
      <c r="Q68" s="28">
        <f t="shared" si="16"/>
        <v>0</v>
      </c>
      <c r="R68" s="28">
        <f t="shared" si="16"/>
        <v>0</v>
      </c>
      <c r="S68" s="28">
        <f t="shared" si="16"/>
        <v>0</v>
      </c>
      <c r="T68" s="28">
        <f t="shared" si="16"/>
        <v>0</v>
      </c>
      <c r="U68" s="28">
        <f t="shared" si="16"/>
        <v>0</v>
      </c>
      <c r="V68" s="28">
        <f t="shared" si="16"/>
        <v>0</v>
      </c>
      <c r="W68" s="28">
        <f t="shared" si="16"/>
        <v>0</v>
      </c>
      <c r="X68" s="28">
        <f t="shared" si="16"/>
        <v>0</v>
      </c>
      <c r="Y68" s="28">
        <f t="shared" si="16"/>
        <v>0</v>
      </c>
      <c r="Z68" s="28">
        <f t="shared" si="16"/>
        <v>0</v>
      </c>
      <c r="AA68" s="28">
        <f t="shared" si="16"/>
        <v>0</v>
      </c>
      <c r="AB68" s="28">
        <f t="shared" si="16"/>
        <v>0</v>
      </c>
      <c r="AC68" s="28">
        <f t="shared" si="16"/>
        <v>0</v>
      </c>
      <c r="AD68" s="28">
        <f t="shared" si="16"/>
        <v>0</v>
      </c>
      <c r="AE68" s="28">
        <f t="shared" si="16"/>
        <v>0</v>
      </c>
      <c r="AF68" s="28">
        <f t="shared" si="16"/>
        <v>0</v>
      </c>
      <c r="AG68" s="28">
        <f t="shared" si="16"/>
        <v>0</v>
      </c>
      <c r="AH68" s="28">
        <f t="shared" si="16"/>
        <v>0</v>
      </c>
      <c r="AI68" s="28">
        <f t="shared" si="16"/>
        <v>0</v>
      </c>
      <c r="AJ68" s="28">
        <f t="shared" si="16"/>
        <v>0</v>
      </c>
      <c r="AK68" s="28">
        <f t="shared" si="16"/>
        <v>0</v>
      </c>
      <c r="AL68" s="28">
        <f t="shared" si="16"/>
        <v>0</v>
      </c>
      <c r="AM68" s="28">
        <f t="shared" si="16"/>
        <v>0</v>
      </c>
    </row>
    <row r="69" spans="1:39" x14ac:dyDescent="0.25">
      <c r="A69" s="112" t="s">
        <v>36</v>
      </c>
      <c r="B69" s="112"/>
      <c r="C69" s="112"/>
      <c r="D69" s="112"/>
      <c r="E69" s="112"/>
      <c r="F69" s="112"/>
      <c r="G69" s="112"/>
      <c r="H69" s="112"/>
      <c r="I69" s="112"/>
      <c r="J69" s="112"/>
      <c r="K69" t="s">
        <v>58</v>
      </c>
      <c r="M69" s="28">
        <f t="shared" ref="M69:AM69" si="17">M28</f>
        <v>0</v>
      </c>
      <c r="N69" s="4">
        <f t="shared" si="17"/>
        <v>0</v>
      </c>
      <c r="O69" s="4">
        <f t="shared" si="17"/>
        <v>0</v>
      </c>
      <c r="P69" s="4">
        <f t="shared" si="17"/>
        <v>0</v>
      </c>
      <c r="Q69" s="4">
        <f t="shared" si="17"/>
        <v>0</v>
      </c>
      <c r="R69" s="4">
        <f t="shared" si="17"/>
        <v>0</v>
      </c>
      <c r="S69" s="4">
        <f t="shared" si="17"/>
        <v>0</v>
      </c>
      <c r="T69" s="4">
        <f t="shared" si="17"/>
        <v>0</v>
      </c>
      <c r="U69" s="4">
        <f t="shared" si="17"/>
        <v>0</v>
      </c>
      <c r="V69" s="4">
        <f t="shared" si="17"/>
        <v>0</v>
      </c>
      <c r="W69" s="4">
        <f t="shared" si="17"/>
        <v>0</v>
      </c>
      <c r="X69" s="4">
        <f t="shared" si="17"/>
        <v>0</v>
      </c>
      <c r="Y69" s="4">
        <f t="shared" si="17"/>
        <v>0</v>
      </c>
      <c r="Z69" s="4">
        <f t="shared" si="17"/>
        <v>0</v>
      </c>
      <c r="AA69" s="4">
        <f t="shared" si="17"/>
        <v>0</v>
      </c>
      <c r="AB69" s="4">
        <f t="shared" si="17"/>
        <v>0</v>
      </c>
      <c r="AC69" s="4">
        <f t="shared" si="17"/>
        <v>0</v>
      </c>
      <c r="AD69" s="4">
        <f t="shared" si="17"/>
        <v>0</v>
      </c>
      <c r="AE69" s="4">
        <f t="shared" si="17"/>
        <v>0</v>
      </c>
      <c r="AF69" s="4">
        <f t="shared" si="17"/>
        <v>0</v>
      </c>
      <c r="AG69" s="4">
        <f t="shared" si="17"/>
        <v>0</v>
      </c>
      <c r="AH69" s="4">
        <f t="shared" si="17"/>
        <v>0</v>
      </c>
      <c r="AI69" s="4">
        <f t="shared" si="17"/>
        <v>0</v>
      </c>
      <c r="AJ69" s="4">
        <f t="shared" si="17"/>
        <v>0</v>
      </c>
      <c r="AK69" s="4">
        <f t="shared" si="17"/>
        <v>0</v>
      </c>
      <c r="AL69" s="4">
        <f t="shared" si="17"/>
        <v>0</v>
      </c>
      <c r="AM69" s="4">
        <f t="shared" si="17"/>
        <v>0</v>
      </c>
    </row>
    <row r="70" spans="1:39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1" t="s">
        <v>44</v>
      </c>
      <c r="L70" s="1"/>
      <c r="M70" s="6">
        <f t="shared" ref="M70:AM70" si="18">SUM(M59:M69)</f>
        <v>0</v>
      </c>
      <c r="N70" s="6">
        <f t="shared" si="18"/>
        <v>0</v>
      </c>
      <c r="O70" s="6">
        <f t="shared" si="18"/>
        <v>0</v>
      </c>
      <c r="P70" s="6">
        <f t="shared" si="18"/>
        <v>0</v>
      </c>
      <c r="Q70" s="6">
        <f t="shared" si="18"/>
        <v>0</v>
      </c>
      <c r="R70" s="6">
        <f t="shared" si="18"/>
        <v>0</v>
      </c>
      <c r="S70" s="6">
        <f t="shared" si="18"/>
        <v>0</v>
      </c>
      <c r="T70" s="6">
        <f t="shared" si="18"/>
        <v>0</v>
      </c>
      <c r="U70" s="6">
        <f t="shared" si="18"/>
        <v>0</v>
      </c>
      <c r="V70" s="6">
        <f t="shared" si="18"/>
        <v>0</v>
      </c>
      <c r="W70" s="6">
        <f t="shared" si="18"/>
        <v>0</v>
      </c>
      <c r="X70" s="6">
        <f t="shared" si="18"/>
        <v>0</v>
      </c>
      <c r="Y70" s="6">
        <f t="shared" si="18"/>
        <v>0</v>
      </c>
      <c r="Z70" s="6">
        <f t="shared" si="18"/>
        <v>0</v>
      </c>
      <c r="AA70" s="6">
        <f t="shared" si="18"/>
        <v>0</v>
      </c>
      <c r="AB70" s="6">
        <f t="shared" si="18"/>
        <v>0</v>
      </c>
      <c r="AC70" s="6">
        <f t="shared" si="18"/>
        <v>0</v>
      </c>
      <c r="AD70" s="6">
        <f t="shared" si="18"/>
        <v>0</v>
      </c>
      <c r="AE70" s="6">
        <f t="shared" si="18"/>
        <v>0</v>
      </c>
      <c r="AF70" s="6">
        <f t="shared" si="18"/>
        <v>0</v>
      </c>
      <c r="AG70" s="6">
        <f t="shared" si="18"/>
        <v>0</v>
      </c>
      <c r="AH70" s="6">
        <f t="shared" si="18"/>
        <v>0</v>
      </c>
      <c r="AI70" s="6">
        <f t="shared" si="18"/>
        <v>0</v>
      </c>
      <c r="AJ70" s="6">
        <f t="shared" si="18"/>
        <v>0</v>
      </c>
      <c r="AK70" s="6">
        <f t="shared" si="18"/>
        <v>0</v>
      </c>
      <c r="AL70" s="6">
        <f t="shared" si="18"/>
        <v>0</v>
      </c>
      <c r="AM70" s="6">
        <f t="shared" si="18"/>
        <v>0</v>
      </c>
    </row>
    <row r="71" spans="1:39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39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</row>
    <row r="73" spans="1:39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1"/>
    </row>
    <row r="74" spans="1:39" x14ac:dyDescent="0.25">
      <c r="A74" s="112" t="s">
        <v>36</v>
      </c>
      <c r="B74" s="112"/>
      <c r="C74" s="112"/>
      <c r="D74" s="112"/>
      <c r="E74" s="112"/>
      <c r="F74" s="112"/>
      <c r="G74" s="112"/>
      <c r="H74" s="112"/>
      <c r="I74" s="112"/>
      <c r="J74" s="112"/>
      <c r="K74" s="75" t="s">
        <v>98</v>
      </c>
      <c r="L74" s="73"/>
      <c r="M74" s="74">
        <f t="shared" ref="M74:AM74" si="19">IF(SUMIFS(M$25:M$131,$D$25:$D$131,"+")=0,0,SUMIFS(M$25:M$131,$D$25:$D$131,"+")-M164)</f>
        <v>0</v>
      </c>
      <c r="N74" s="74">
        <f t="shared" si="19"/>
        <v>0</v>
      </c>
      <c r="O74" s="74">
        <f t="shared" si="19"/>
        <v>0</v>
      </c>
      <c r="P74" s="74">
        <f t="shared" si="19"/>
        <v>0</v>
      </c>
      <c r="Q74" s="74">
        <f t="shared" si="19"/>
        <v>0</v>
      </c>
      <c r="R74" s="74">
        <f t="shared" si="19"/>
        <v>0</v>
      </c>
      <c r="S74" s="74">
        <f t="shared" si="19"/>
        <v>0</v>
      </c>
      <c r="T74" s="74">
        <f t="shared" si="19"/>
        <v>0</v>
      </c>
      <c r="U74" s="74">
        <f t="shared" si="19"/>
        <v>0</v>
      </c>
      <c r="V74" s="74">
        <f t="shared" si="19"/>
        <v>0</v>
      </c>
      <c r="W74" s="74">
        <f t="shared" si="19"/>
        <v>0</v>
      </c>
      <c r="X74" s="74">
        <f t="shared" si="19"/>
        <v>0</v>
      </c>
      <c r="Y74" s="74">
        <f t="shared" si="19"/>
        <v>0</v>
      </c>
      <c r="Z74" s="74">
        <f t="shared" si="19"/>
        <v>0</v>
      </c>
      <c r="AA74" s="74">
        <f t="shared" si="19"/>
        <v>0</v>
      </c>
      <c r="AB74" s="74">
        <f t="shared" si="19"/>
        <v>0</v>
      </c>
      <c r="AC74" s="74">
        <f t="shared" si="19"/>
        <v>0</v>
      </c>
      <c r="AD74" s="74">
        <f t="shared" si="19"/>
        <v>0</v>
      </c>
      <c r="AE74" s="74">
        <f t="shared" si="19"/>
        <v>0</v>
      </c>
      <c r="AF74" s="74">
        <f t="shared" si="19"/>
        <v>0</v>
      </c>
      <c r="AG74" s="74">
        <f t="shared" si="19"/>
        <v>0</v>
      </c>
      <c r="AH74" s="74">
        <f t="shared" si="19"/>
        <v>0</v>
      </c>
      <c r="AI74" s="74">
        <f t="shared" si="19"/>
        <v>0</v>
      </c>
      <c r="AJ74" s="74">
        <f t="shared" si="19"/>
        <v>0</v>
      </c>
      <c r="AK74" s="74">
        <f t="shared" si="19"/>
        <v>0</v>
      </c>
      <c r="AL74" s="74">
        <f t="shared" si="19"/>
        <v>0</v>
      </c>
      <c r="AM74" s="74">
        <f t="shared" si="19"/>
        <v>0</v>
      </c>
    </row>
    <row r="75" spans="1:39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9" t="s">
        <v>99</v>
      </c>
      <c r="M75" s="28">
        <f>M74</f>
        <v>0</v>
      </c>
      <c r="N75" s="28">
        <f>M75+N74</f>
        <v>0</v>
      </c>
      <c r="O75" s="28">
        <f t="shared" ref="O75:AM75" si="20">N75+O74</f>
        <v>0</v>
      </c>
      <c r="P75" s="28">
        <f t="shared" si="20"/>
        <v>0</v>
      </c>
      <c r="Q75" s="28">
        <f t="shared" si="20"/>
        <v>0</v>
      </c>
      <c r="R75" s="28">
        <f t="shared" si="20"/>
        <v>0</v>
      </c>
      <c r="S75" s="28">
        <f t="shared" si="20"/>
        <v>0</v>
      </c>
      <c r="T75" s="28">
        <f t="shared" si="20"/>
        <v>0</v>
      </c>
      <c r="U75" s="28">
        <f t="shared" si="20"/>
        <v>0</v>
      </c>
      <c r="V75" s="28">
        <f t="shared" si="20"/>
        <v>0</v>
      </c>
      <c r="W75" s="28">
        <f t="shared" si="20"/>
        <v>0</v>
      </c>
      <c r="X75" s="28">
        <f t="shared" si="20"/>
        <v>0</v>
      </c>
      <c r="Y75" s="28">
        <f t="shared" si="20"/>
        <v>0</v>
      </c>
      <c r="Z75" s="28">
        <f t="shared" si="20"/>
        <v>0</v>
      </c>
      <c r="AA75" s="28">
        <f t="shared" si="20"/>
        <v>0</v>
      </c>
      <c r="AB75" s="28">
        <f t="shared" si="20"/>
        <v>0</v>
      </c>
      <c r="AC75" s="28">
        <f t="shared" si="20"/>
        <v>0</v>
      </c>
      <c r="AD75" s="28">
        <f t="shared" si="20"/>
        <v>0</v>
      </c>
      <c r="AE75" s="28">
        <f t="shared" si="20"/>
        <v>0</v>
      </c>
      <c r="AF75" s="28">
        <f t="shared" si="20"/>
        <v>0</v>
      </c>
      <c r="AG75" s="28">
        <f t="shared" si="20"/>
        <v>0</v>
      </c>
      <c r="AH75" s="28">
        <f t="shared" si="20"/>
        <v>0</v>
      </c>
      <c r="AI75" s="28">
        <f t="shared" si="20"/>
        <v>0</v>
      </c>
      <c r="AJ75" s="28">
        <f t="shared" si="20"/>
        <v>0</v>
      </c>
      <c r="AK75" s="28">
        <f t="shared" si="20"/>
        <v>0</v>
      </c>
      <c r="AL75" s="28">
        <f t="shared" si="20"/>
        <v>0</v>
      </c>
      <c r="AM75" s="28">
        <f t="shared" si="20"/>
        <v>0</v>
      </c>
    </row>
    <row r="76" spans="1:39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39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8"/>
    </row>
    <row r="78" spans="1:39" ht="15.75" thickBo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" t="s">
        <v>56</v>
      </c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1:39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5" t="s">
        <v>124</v>
      </c>
      <c r="L79" s="47"/>
      <c r="M79" s="48">
        <f>SUMIFS(M$25:M$165,$H$25:$H$165,"+")-SUMIFS(M$25:M$165,$H$25:$H$165,"-")</f>
        <v>0</v>
      </c>
      <c r="N79" s="48">
        <f>IF(SUMIFS(N$25:N$165,$H$25:$H$165,"+")-SUMIFS(N$25:N$165,$H$25:$H$165,"-")+M80&gt;'Tax Laws'!$C$6,'Tax Laws'!$C$6-M80,SUMIFS(N$25:N$165,$H$25:$H$165,"+")-SUMIFS(N$25:N$165,$H$25:$H$165,"-"))</f>
        <v>0</v>
      </c>
      <c r="O79" s="48">
        <f>IF(SUMIFS(O$25:O$165,$H$25:$H$165,"+")-SUMIFS(O$25:O$165,$H$25:$H$165,"-")+N80&gt;'Tax Laws'!$C$6,'Tax Laws'!$C$6-N80,SUMIFS(O$25:O$165,$H$25:$H$165,"+")-SUMIFS(O$25:O$165,$H$25:$H$165,"-"))</f>
        <v>0</v>
      </c>
      <c r="P79" s="48">
        <f>IF(SUMIFS(P$25:P$165,$H$25:$H$165,"+")-SUMIFS(P$25:P$165,$H$25:$H$165,"-")+O80&gt;'Tax Laws'!$C$6,'Tax Laws'!$C$6-O80,SUMIFS(P$25:P$165,$H$25:$H$165,"+")-SUMIFS(P$25:P$165,$H$25:$H$165,"-"))</f>
        <v>0</v>
      </c>
      <c r="Q79" s="48">
        <f>IF(SUMIFS(Q$25:Q$165,$H$25:$H$165,"+")-SUMIFS(Q$25:Q$165,$H$25:$H$165,"-")+P80&gt;'Tax Laws'!$C$6,'Tax Laws'!$C$6-P80,SUMIFS(Q$25:Q$165,$H$25:$H$165,"+")-SUMIFS(Q$25:Q$165,$H$25:$H$165,"-"))</f>
        <v>0</v>
      </c>
      <c r="R79" s="48">
        <f>IF(SUMIFS(R$25:R$165,$H$25:$H$165,"+")-SUMIFS(R$25:R$165,$H$25:$H$165,"-")+Q80&gt;'Tax Laws'!$C$6,'Tax Laws'!$C$6-Q80,SUMIFS(R$25:R$165,$H$25:$H$165,"+")-SUMIFS(R$25:R$165,$H$25:$H$165,"-"))</f>
        <v>0</v>
      </c>
      <c r="S79" s="48">
        <f>IF(SUMIFS(S$25:S$165,$H$25:$H$165,"+")-SUMIFS(S$25:S$165,$H$25:$H$165,"-")+R80&gt;'Tax Laws'!$C$6,'Tax Laws'!$C$6-R80,SUMIFS(S$25:S$165,$H$25:$H$165,"+")-SUMIFS(S$25:S$165,$H$25:$H$165,"-"))</f>
        <v>0</v>
      </c>
      <c r="T79" s="48">
        <f>IF(SUMIFS(T$25:T$165,$H$25:$H$165,"+")-SUMIFS(T$25:T$165,$H$25:$H$165,"-")+S80&gt;'Tax Laws'!$C$6,'Tax Laws'!$C$6-S80,SUMIFS(T$25:T$165,$H$25:$H$165,"+")-SUMIFS(T$25:T$165,$H$25:$H$165,"-"))</f>
        <v>0</v>
      </c>
      <c r="U79" s="48">
        <f>IF(SUMIFS(U$25:U$165,$H$25:$H$165,"+")-SUMIFS(U$25:U$165,$H$25:$H$165,"-")+T80&gt;'Tax Laws'!$C$6,'Tax Laws'!$C$6-T80,SUMIFS(U$25:U$165,$H$25:$H$165,"+")-SUMIFS(U$25:U$165,$H$25:$H$165,"-"))</f>
        <v>0</v>
      </c>
      <c r="V79" s="48">
        <f>IF(SUMIFS(V$25:V$165,$H$25:$H$165,"+")-SUMIFS(V$25:V$165,$H$25:$H$165,"-")+U80&gt;'Tax Laws'!$C$6,'Tax Laws'!$C$6-U80,SUMIFS(V$25:V$165,$H$25:$H$165,"+")-SUMIFS(V$25:V$165,$H$25:$H$165,"-"))</f>
        <v>0</v>
      </c>
      <c r="W79" s="48">
        <f>IF(SUMIFS(W$25:W$165,$H$25:$H$165,"+")-SUMIFS(W$25:W$165,$H$25:$H$165,"-")+V80&gt;'Tax Laws'!$C$6,'Tax Laws'!$C$6-V80,SUMIFS(W$25:W$165,$H$25:$H$165,"+")-SUMIFS(W$25:W$165,$H$25:$H$165,"-"))</f>
        <v>0</v>
      </c>
      <c r="X79" s="48">
        <f>IF(SUMIFS(X$25:X$165,$H$25:$H$165,"+")-SUMIFS(X$25:X$165,$H$25:$H$165,"-")+W80&gt;'Tax Laws'!$C$6,'Tax Laws'!$C$6-W80,SUMIFS(X$25:X$165,$H$25:$H$165,"+")-SUMIFS(X$25:X$165,$H$25:$H$165,"-"))</f>
        <v>0</v>
      </c>
      <c r="Y79" s="48">
        <f>IF(SUMIFS(Y$25:Y$165,$H$25:$H$165,"+")-SUMIFS(Y$25:Y$165,$H$25:$H$165,"-")+X80&gt;'Tax Laws'!$C$6,'Tax Laws'!$C$6-X80,SUMIFS(Y$25:Y$165,$H$25:$H$165,"+")-SUMIFS(Y$25:Y$165,$H$25:$H$165,"-"))</f>
        <v>0</v>
      </c>
      <c r="Z79" s="48">
        <f>IF(SUMIFS(Z$25:Z$165,$H$25:$H$165,"+")-SUMIFS(Z$25:Z$165,$H$25:$H$165,"-")+Y80&gt;'Tax Laws'!$C$6,'Tax Laws'!$C$6-Y80,SUMIFS(Z$25:Z$165,$H$25:$H$165,"+")-SUMIFS(Z$25:Z$165,$H$25:$H$165,"-"))</f>
        <v>0</v>
      </c>
      <c r="AA79" s="48">
        <f>IF(SUMIFS(AA$25:AA$165,$H$25:$H$165,"+")-SUMIFS(AA$25:AA$165,$H$25:$H$165,"-")+Z80&gt;'Tax Laws'!$C$6,'Tax Laws'!$C$6-Z80,SUMIFS(AA$25:AA$165,$H$25:$H$165,"+")-SUMIFS(AA$25:AA$165,$H$25:$H$165,"-"))</f>
        <v>0</v>
      </c>
      <c r="AB79" s="48">
        <f>IF(SUMIFS(AB$25:AB$165,$H$25:$H$165,"+")-SUMIFS(AB$25:AB$165,$H$25:$H$165,"-")+AA80&gt;'Tax Laws'!$C$6,'Tax Laws'!$C$6-AA80,SUMIFS(AB$25:AB$165,$H$25:$H$165,"+")-SUMIFS(AB$25:AB$165,$H$25:$H$165,"-"))</f>
        <v>0</v>
      </c>
      <c r="AC79" s="48">
        <f>IF(SUMIFS(AC$25:AC$165,$H$25:$H$165,"+")-SUMIFS(AC$25:AC$165,$H$25:$H$165,"-")+AB80&gt;'Tax Laws'!$C$6,'Tax Laws'!$C$6-AB80,SUMIFS(AC$25:AC$165,$H$25:$H$165,"+")-SUMIFS(AC$25:AC$165,$H$25:$H$165,"-"))</f>
        <v>0</v>
      </c>
      <c r="AD79" s="48">
        <f>IF(SUMIFS(AD$25:AD$165,$H$25:$H$165,"+")-SUMIFS(AD$25:AD$165,$H$25:$H$165,"-")+AC80&gt;'Tax Laws'!$C$6,'Tax Laws'!$C$6-AC80,SUMIFS(AD$25:AD$165,$H$25:$H$165,"+")-SUMIFS(AD$25:AD$165,$H$25:$H$165,"-"))</f>
        <v>0</v>
      </c>
      <c r="AE79" s="48">
        <f>IF(SUMIFS(AE$25:AE$165,$H$25:$H$165,"+")-SUMIFS(AE$25:AE$165,$H$25:$H$165,"-")+AD80&gt;'Tax Laws'!$C$6,'Tax Laws'!$C$6-AD80,SUMIFS(AE$25:AE$165,$H$25:$H$165,"+")-SUMIFS(AE$25:AE$165,$H$25:$H$165,"-"))</f>
        <v>0</v>
      </c>
      <c r="AF79" s="48">
        <f>IF(SUMIFS(AF$25:AF$165,$H$25:$H$165,"+")-SUMIFS(AF$25:AF$165,$H$25:$H$165,"-")+AE80&gt;'Tax Laws'!$C$6,'Tax Laws'!$C$6-AE80,SUMIFS(AF$25:AF$165,$H$25:$H$165,"+")-SUMIFS(AF$25:AF$165,$H$25:$H$165,"-"))</f>
        <v>0</v>
      </c>
      <c r="AG79" s="48">
        <f>IF(SUMIFS(AG$25:AG$165,$H$25:$H$165,"+")-SUMIFS(AG$25:AG$165,$H$25:$H$165,"-")+AF80&gt;'Tax Laws'!$C$6,'Tax Laws'!$C$6-AF80,SUMIFS(AG$25:AG$165,$H$25:$H$165,"+")-SUMIFS(AG$25:AG$165,$H$25:$H$165,"-"))</f>
        <v>0</v>
      </c>
      <c r="AH79" s="48">
        <f>IF(SUMIFS(AH$25:AH$165,$H$25:$H$165,"+")-SUMIFS(AH$25:AH$165,$H$25:$H$165,"-")+AG80&gt;'Tax Laws'!$C$6,'Tax Laws'!$C$6-AG80,SUMIFS(AH$25:AH$165,$H$25:$H$165,"+")-SUMIFS(AH$25:AH$165,$H$25:$H$165,"-"))</f>
        <v>0</v>
      </c>
      <c r="AI79" s="48">
        <f>IF(SUMIFS(AI$25:AI$165,$H$25:$H$165,"+")-SUMIFS(AI$25:AI$165,$H$25:$H$165,"-")+AH80&gt;'Tax Laws'!$C$6,'Tax Laws'!$C$6-AH80,SUMIFS(AI$25:AI$165,$H$25:$H$165,"+")-SUMIFS(AI$25:AI$165,$H$25:$H$165,"-"))</f>
        <v>0</v>
      </c>
      <c r="AJ79" s="48">
        <f>IF(SUMIFS(AJ$25:AJ$165,$H$25:$H$165,"+")-SUMIFS(AJ$25:AJ$165,$H$25:$H$165,"-")+AI80&gt;'Tax Laws'!$C$6,'Tax Laws'!$C$6-AI80,SUMIFS(AJ$25:AJ$165,$H$25:$H$165,"+")-SUMIFS(AJ$25:AJ$165,$H$25:$H$165,"-"))</f>
        <v>0</v>
      </c>
      <c r="AK79" s="48">
        <f>IF(SUMIFS(AK$25:AK$165,$H$25:$H$165,"+")-SUMIFS(AK$25:AK$165,$H$25:$H$165,"-")+AJ80&gt;'Tax Laws'!$C$6,'Tax Laws'!$C$6-AJ80,SUMIFS(AK$25:AK$165,$H$25:$H$165,"+")-SUMIFS(AK$25:AK$165,$H$25:$H$165,"-"))</f>
        <v>0</v>
      </c>
      <c r="AL79" s="48">
        <f>IF(SUMIFS(AL$25:AL$165,$H$25:$H$165,"+")-SUMIFS(AL$25:AL$165,$H$25:$H$165,"-")+AK80&gt;'Tax Laws'!$C$6,'Tax Laws'!$C$6-AK80,SUMIFS(AL$25:AL$165,$H$25:$H$165,"+")-SUMIFS(AL$25:AL$165,$H$25:$H$165,"-"))</f>
        <v>0</v>
      </c>
      <c r="AM79" s="49">
        <f>IF(SUMIFS(AM$25:AM$165,$H$25:$H$165,"+")-SUMIFS(AM$25:AM$165,$H$25:$H$165,"-")+AL80&gt;'Tax Laws'!$C$6,'Tax Laws'!$C$6-AL80,SUMIFS(AM$25:AM$165,$H$25:$H$165,"+")-SUMIFS(AM$25:AM$165,$H$25:$H$165,"-"))</f>
        <v>0</v>
      </c>
    </row>
    <row r="80" spans="1:39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50" t="s">
        <v>125</v>
      </c>
      <c r="L80" s="51"/>
      <c r="M80" s="52">
        <f>M79</f>
        <v>0</v>
      </c>
      <c r="N80" s="52">
        <f t="shared" ref="N80:AM80" si="21">N79+M80</f>
        <v>0</v>
      </c>
      <c r="O80" s="52">
        <f t="shared" si="21"/>
        <v>0</v>
      </c>
      <c r="P80" s="52">
        <f t="shared" si="21"/>
        <v>0</v>
      </c>
      <c r="Q80" s="52">
        <f t="shared" si="21"/>
        <v>0</v>
      </c>
      <c r="R80" s="52">
        <f t="shared" si="21"/>
        <v>0</v>
      </c>
      <c r="S80" s="52">
        <f t="shared" si="21"/>
        <v>0</v>
      </c>
      <c r="T80" s="52">
        <f t="shared" si="21"/>
        <v>0</v>
      </c>
      <c r="U80" s="52">
        <f t="shared" si="21"/>
        <v>0</v>
      </c>
      <c r="V80" s="52">
        <f t="shared" si="21"/>
        <v>0</v>
      </c>
      <c r="W80" s="52">
        <f t="shared" si="21"/>
        <v>0</v>
      </c>
      <c r="X80" s="52">
        <f t="shared" si="21"/>
        <v>0</v>
      </c>
      <c r="Y80" s="52">
        <f t="shared" si="21"/>
        <v>0</v>
      </c>
      <c r="Z80" s="52">
        <f t="shared" si="21"/>
        <v>0</v>
      </c>
      <c r="AA80" s="52">
        <f t="shared" si="21"/>
        <v>0</v>
      </c>
      <c r="AB80" s="52">
        <f t="shared" si="21"/>
        <v>0</v>
      </c>
      <c r="AC80" s="52">
        <f t="shared" si="21"/>
        <v>0</v>
      </c>
      <c r="AD80" s="52">
        <f t="shared" si="21"/>
        <v>0</v>
      </c>
      <c r="AE80" s="52">
        <f t="shared" si="21"/>
        <v>0</v>
      </c>
      <c r="AF80" s="52">
        <f t="shared" si="21"/>
        <v>0</v>
      </c>
      <c r="AG80" s="52">
        <f t="shared" si="21"/>
        <v>0</v>
      </c>
      <c r="AH80" s="52">
        <f t="shared" si="21"/>
        <v>0</v>
      </c>
      <c r="AI80" s="52">
        <f t="shared" si="21"/>
        <v>0</v>
      </c>
      <c r="AJ80" s="52">
        <f t="shared" si="21"/>
        <v>0</v>
      </c>
      <c r="AK80" s="52">
        <f t="shared" si="21"/>
        <v>0</v>
      </c>
      <c r="AL80" s="52">
        <f t="shared" si="21"/>
        <v>0</v>
      </c>
      <c r="AM80" s="53">
        <f t="shared" si="21"/>
        <v>0</v>
      </c>
    </row>
    <row r="81" spans="1:39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50"/>
      <c r="L81" s="51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3"/>
    </row>
    <row r="82" spans="1:39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50" t="s">
        <v>121</v>
      </c>
      <c r="L82" s="51"/>
      <c r="M82" s="52">
        <f t="shared" ref="M82:AM82" si="22">SUMIFS(M$25:M$165,$G$25:$G$165,"+")-SUMIFS(M$25:M$165,$G$25:$G$165,"-")</f>
        <v>0</v>
      </c>
      <c r="N82" s="52">
        <f t="shared" si="22"/>
        <v>0</v>
      </c>
      <c r="O82" s="52">
        <f t="shared" si="22"/>
        <v>0</v>
      </c>
      <c r="P82" s="52">
        <f t="shared" si="22"/>
        <v>0</v>
      </c>
      <c r="Q82" s="52">
        <f t="shared" si="22"/>
        <v>0</v>
      </c>
      <c r="R82" s="52">
        <f t="shared" si="22"/>
        <v>0</v>
      </c>
      <c r="S82" s="52">
        <f t="shared" si="22"/>
        <v>0</v>
      </c>
      <c r="T82" s="52">
        <f t="shared" si="22"/>
        <v>0</v>
      </c>
      <c r="U82" s="52">
        <f t="shared" si="22"/>
        <v>0</v>
      </c>
      <c r="V82" s="52">
        <f t="shared" si="22"/>
        <v>0</v>
      </c>
      <c r="W82" s="52">
        <f t="shared" si="22"/>
        <v>0</v>
      </c>
      <c r="X82" s="52">
        <f t="shared" si="22"/>
        <v>0</v>
      </c>
      <c r="Y82" s="52">
        <f t="shared" si="22"/>
        <v>0</v>
      </c>
      <c r="Z82" s="52">
        <f t="shared" si="22"/>
        <v>0</v>
      </c>
      <c r="AA82" s="52">
        <f t="shared" si="22"/>
        <v>0</v>
      </c>
      <c r="AB82" s="52">
        <f t="shared" si="22"/>
        <v>0</v>
      </c>
      <c r="AC82" s="52">
        <f t="shared" si="22"/>
        <v>0</v>
      </c>
      <c r="AD82" s="52">
        <f t="shared" si="22"/>
        <v>0</v>
      </c>
      <c r="AE82" s="52">
        <f t="shared" si="22"/>
        <v>0</v>
      </c>
      <c r="AF82" s="52">
        <f t="shared" si="22"/>
        <v>0</v>
      </c>
      <c r="AG82" s="52">
        <f t="shared" si="22"/>
        <v>0</v>
      </c>
      <c r="AH82" s="52">
        <f t="shared" si="22"/>
        <v>0</v>
      </c>
      <c r="AI82" s="52">
        <f t="shared" si="22"/>
        <v>0</v>
      </c>
      <c r="AJ82" s="52">
        <f t="shared" si="22"/>
        <v>0</v>
      </c>
      <c r="AK82" s="52">
        <f t="shared" si="22"/>
        <v>0</v>
      </c>
      <c r="AL82" s="52">
        <f t="shared" si="22"/>
        <v>0</v>
      </c>
      <c r="AM82" s="53">
        <f t="shared" si="22"/>
        <v>0</v>
      </c>
    </row>
    <row r="83" spans="1:39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50" t="s">
        <v>123</v>
      </c>
      <c r="L83" s="51"/>
      <c r="M83" s="52">
        <f>IF(M84&lt;'Tax Laws'!$C$9,0,IF(M84-M82&lt;'Tax Laws'!$C$9,M84-'Tax Laws'!$C$9,M82))</f>
        <v>0</v>
      </c>
      <c r="N83" s="52">
        <f>IF(N84&lt;'Tax Laws'!$C$9,0,IF(N84-N82&lt;'Tax Laws'!$C$9,N84-'Tax Laws'!$C$9,N82))</f>
        <v>0</v>
      </c>
      <c r="O83" s="52">
        <f>IF(O84&lt;'Tax Laws'!$C$9,0,IF(O84-O82&lt;'Tax Laws'!$C$9,O84-'Tax Laws'!$C$9,O82))</f>
        <v>0</v>
      </c>
      <c r="P83" s="52">
        <f>IF(P84&lt;'Tax Laws'!$C$9,0,IF(P84-P82&lt;'Tax Laws'!$C$9,P84-'Tax Laws'!$C$9,P82))</f>
        <v>0</v>
      </c>
      <c r="Q83" s="52">
        <f>IF(Q84&lt;'Tax Laws'!$C$9,0,IF(Q84-Q82&lt;'Tax Laws'!$C$9,Q84-'Tax Laws'!$C$9,Q82))</f>
        <v>0</v>
      </c>
      <c r="R83" s="52">
        <f>IF(R84&lt;'Tax Laws'!$C$9,0,IF(R84-R82&lt;'Tax Laws'!$C$9,R84-'Tax Laws'!$C$9,R82))</f>
        <v>0</v>
      </c>
      <c r="S83" s="52">
        <f>IF(S84&lt;'Tax Laws'!$C$9,0,IF(S84-S82&lt;'Tax Laws'!$C$9,S84-'Tax Laws'!$C$9,S82))</f>
        <v>0</v>
      </c>
      <c r="T83" s="52">
        <f>IF(T84&lt;'Tax Laws'!$C$9,0,IF(T84-T82&lt;'Tax Laws'!$C$9,T84-'Tax Laws'!$C$9,T82))</f>
        <v>0</v>
      </c>
      <c r="U83" s="52">
        <f>IF(U84&lt;'Tax Laws'!$C$9,0,IF(U84-U82&lt;'Tax Laws'!$C$9,U84-'Tax Laws'!$C$9,U82))</f>
        <v>0</v>
      </c>
      <c r="V83" s="52">
        <f>IF(V84&lt;'Tax Laws'!$C$9,0,IF(V84-V82&lt;'Tax Laws'!$C$9,V84-'Tax Laws'!$C$9,V82))</f>
        <v>0</v>
      </c>
      <c r="W83" s="52">
        <f>IF(W84&lt;'Tax Laws'!$C$9,0,IF(W84-W82&lt;'Tax Laws'!$C$9,W84-'Tax Laws'!$C$9,W82))</f>
        <v>0</v>
      </c>
      <c r="X83" s="52">
        <f>IF(X84&lt;'Tax Laws'!$C$9,0,IF(X84-X82&lt;'Tax Laws'!$C$9,X84-'Tax Laws'!$C$9,X82))</f>
        <v>0</v>
      </c>
      <c r="Y83" s="52">
        <f>IF(Y84&lt;'Tax Laws'!$C$9,0,IF(Y84-Y82&lt;'Tax Laws'!$C$9,Y84-'Tax Laws'!$C$9,Y82))</f>
        <v>0</v>
      </c>
      <c r="Z83" s="52">
        <f>IF(Z84&lt;'Tax Laws'!$C$9,0,IF(Z84-Z82&lt;'Tax Laws'!$C$9,Z84-'Tax Laws'!$C$9,Z82))</f>
        <v>0</v>
      </c>
      <c r="AA83" s="52">
        <f>IF(AA84&lt;'Tax Laws'!$C$9,0,IF(AA84-AA82&lt;'Tax Laws'!$C$9,AA84-'Tax Laws'!$C$9,AA82))</f>
        <v>0</v>
      </c>
      <c r="AB83" s="52">
        <f>IF(AB84&lt;'Tax Laws'!$C$9,0,IF(AB84-AB82&lt;'Tax Laws'!$C$9,AB84-'Tax Laws'!$C$9,AB82))</f>
        <v>0</v>
      </c>
      <c r="AC83" s="52">
        <f>IF(AC84&lt;'Tax Laws'!$C$9,0,IF(AC84-AC82&lt;'Tax Laws'!$C$9,AC84-'Tax Laws'!$C$9,AC82))</f>
        <v>0</v>
      </c>
      <c r="AD83" s="52">
        <f>IF(AD84&lt;'Tax Laws'!$C$9,0,IF(AD84-AD82&lt;'Tax Laws'!$C$9,AD84-'Tax Laws'!$C$9,AD82))</f>
        <v>0</v>
      </c>
      <c r="AE83" s="52">
        <f>IF(AE84&lt;'Tax Laws'!$C$9,0,IF(AE84-AE82&lt;'Tax Laws'!$C$9,AE84-'Tax Laws'!$C$9,AE82))</f>
        <v>0</v>
      </c>
      <c r="AF83" s="52">
        <f>IF(AF84&lt;'Tax Laws'!$C$9,0,IF(AF84-AF82&lt;'Tax Laws'!$C$9,AF84-'Tax Laws'!$C$9,AF82))</f>
        <v>0</v>
      </c>
      <c r="AG83" s="52">
        <f>IF(AG84&lt;'Tax Laws'!$C$9,0,IF(AG84-AG82&lt;'Tax Laws'!$C$9,AG84-'Tax Laws'!$C$9,AG82))</f>
        <v>0</v>
      </c>
      <c r="AH83" s="52">
        <f>IF(AH84&lt;'Tax Laws'!$C$9,0,IF(AH84-AH82&lt;'Tax Laws'!$C$9,AH84-'Tax Laws'!$C$9,AH82))</f>
        <v>0</v>
      </c>
      <c r="AI83" s="52">
        <f>IF(AI84&lt;'Tax Laws'!$C$9,0,IF(AI84-AI82&lt;'Tax Laws'!$C$9,AI84-'Tax Laws'!$C$9,AI82))</f>
        <v>0</v>
      </c>
      <c r="AJ83" s="52">
        <f>IF(AJ84&lt;'Tax Laws'!$C$9,0,IF(AJ84-AJ82&lt;'Tax Laws'!$C$9,AJ84-'Tax Laws'!$C$9,AJ82))</f>
        <v>0</v>
      </c>
      <c r="AK83" s="52">
        <f>IF(AK84&lt;'Tax Laws'!$C$9,0,IF(AK84-AK82&lt;'Tax Laws'!$C$9,AK84-'Tax Laws'!$C$9,AK82))</f>
        <v>0</v>
      </c>
      <c r="AL83" s="52">
        <f>IF(AL84&lt;'Tax Laws'!$C$9,0,IF(AL84-AL82&lt;'Tax Laws'!$C$9,AL84-'Tax Laws'!$C$9,AL82))</f>
        <v>0</v>
      </c>
      <c r="AM83" s="53">
        <f>IF(AM84&lt;'Tax Laws'!$C$9,0,IF(AM84-AM82&lt;'Tax Laws'!$C$9,AM84-'Tax Laws'!$C$9,AM82))</f>
        <v>0</v>
      </c>
    </row>
    <row r="84" spans="1:39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0" t="s">
        <v>122</v>
      </c>
      <c r="L84" s="51"/>
      <c r="M84" s="52">
        <f>M82</f>
        <v>0</v>
      </c>
      <c r="N84" s="52">
        <f t="shared" ref="N84:AM84" si="23">N82+M84</f>
        <v>0</v>
      </c>
      <c r="O84" s="52">
        <f t="shared" si="23"/>
        <v>0</v>
      </c>
      <c r="P84" s="52">
        <f t="shared" si="23"/>
        <v>0</v>
      </c>
      <c r="Q84" s="52">
        <f t="shared" si="23"/>
        <v>0</v>
      </c>
      <c r="R84" s="52">
        <f t="shared" si="23"/>
        <v>0</v>
      </c>
      <c r="S84" s="52">
        <f t="shared" si="23"/>
        <v>0</v>
      </c>
      <c r="T84" s="52">
        <f t="shared" si="23"/>
        <v>0</v>
      </c>
      <c r="U84" s="52">
        <f t="shared" si="23"/>
        <v>0</v>
      </c>
      <c r="V84" s="52">
        <f t="shared" si="23"/>
        <v>0</v>
      </c>
      <c r="W84" s="52">
        <f t="shared" si="23"/>
        <v>0</v>
      </c>
      <c r="X84" s="52">
        <f t="shared" si="23"/>
        <v>0</v>
      </c>
      <c r="Y84" s="52">
        <f t="shared" si="23"/>
        <v>0</v>
      </c>
      <c r="Z84" s="52">
        <f t="shared" si="23"/>
        <v>0</v>
      </c>
      <c r="AA84" s="52">
        <f t="shared" si="23"/>
        <v>0</v>
      </c>
      <c r="AB84" s="52">
        <f t="shared" si="23"/>
        <v>0</v>
      </c>
      <c r="AC84" s="52">
        <f t="shared" si="23"/>
        <v>0</v>
      </c>
      <c r="AD84" s="52">
        <f t="shared" si="23"/>
        <v>0</v>
      </c>
      <c r="AE84" s="52">
        <f t="shared" si="23"/>
        <v>0</v>
      </c>
      <c r="AF84" s="52">
        <f t="shared" si="23"/>
        <v>0</v>
      </c>
      <c r="AG84" s="52">
        <f t="shared" si="23"/>
        <v>0</v>
      </c>
      <c r="AH84" s="52">
        <f t="shared" si="23"/>
        <v>0</v>
      </c>
      <c r="AI84" s="52">
        <f t="shared" si="23"/>
        <v>0</v>
      </c>
      <c r="AJ84" s="52">
        <f t="shared" si="23"/>
        <v>0</v>
      </c>
      <c r="AK84" s="52">
        <f t="shared" si="23"/>
        <v>0</v>
      </c>
      <c r="AL84" s="52">
        <f t="shared" si="23"/>
        <v>0</v>
      </c>
      <c r="AM84" s="53">
        <f t="shared" si="23"/>
        <v>0</v>
      </c>
    </row>
    <row r="85" spans="1:39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0" t="s">
        <v>240</v>
      </c>
      <c r="L85" s="51"/>
      <c r="M85" s="52">
        <f>M39+M40</f>
        <v>0</v>
      </c>
      <c r="N85" s="52">
        <f t="shared" ref="N85:AM85" si="24">M85+N39+N40</f>
        <v>0</v>
      </c>
      <c r="O85" s="52">
        <f t="shared" si="24"/>
        <v>0</v>
      </c>
      <c r="P85" s="52">
        <f t="shared" si="24"/>
        <v>0</v>
      </c>
      <c r="Q85" s="52">
        <f t="shared" si="24"/>
        <v>0</v>
      </c>
      <c r="R85" s="52">
        <f t="shared" si="24"/>
        <v>0</v>
      </c>
      <c r="S85" s="52">
        <f t="shared" si="24"/>
        <v>0</v>
      </c>
      <c r="T85" s="52">
        <f t="shared" si="24"/>
        <v>0</v>
      </c>
      <c r="U85" s="52">
        <f t="shared" si="24"/>
        <v>0</v>
      </c>
      <c r="V85" s="52">
        <f t="shared" si="24"/>
        <v>0</v>
      </c>
      <c r="W85" s="52">
        <f t="shared" si="24"/>
        <v>0</v>
      </c>
      <c r="X85" s="52">
        <f t="shared" si="24"/>
        <v>0</v>
      </c>
      <c r="Y85" s="52">
        <f t="shared" si="24"/>
        <v>0</v>
      </c>
      <c r="Z85" s="52">
        <f t="shared" si="24"/>
        <v>0</v>
      </c>
      <c r="AA85" s="52">
        <f t="shared" si="24"/>
        <v>0</v>
      </c>
      <c r="AB85" s="52">
        <f t="shared" si="24"/>
        <v>0</v>
      </c>
      <c r="AC85" s="52">
        <f t="shared" si="24"/>
        <v>0</v>
      </c>
      <c r="AD85" s="52">
        <f t="shared" si="24"/>
        <v>0</v>
      </c>
      <c r="AE85" s="52">
        <f t="shared" si="24"/>
        <v>0</v>
      </c>
      <c r="AF85" s="52">
        <f t="shared" si="24"/>
        <v>0</v>
      </c>
      <c r="AG85" s="52">
        <f t="shared" si="24"/>
        <v>0</v>
      </c>
      <c r="AH85" s="52">
        <f t="shared" si="24"/>
        <v>0</v>
      </c>
      <c r="AI85" s="52">
        <f t="shared" si="24"/>
        <v>0</v>
      </c>
      <c r="AJ85" s="52">
        <f t="shared" si="24"/>
        <v>0</v>
      </c>
      <c r="AK85" s="52">
        <f t="shared" si="24"/>
        <v>0</v>
      </c>
      <c r="AL85" s="52">
        <f t="shared" si="24"/>
        <v>0</v>
      </c>
      <c r="AM85" s="53">
        <f t="shared" si="24"/>
        <v>0</v>
      </c>
    </row>
    <row r="86" spans="1:39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50"/>
      <c r="L86" s="51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</row>
    <row r="87" spans="1:3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50" t="s">
        <v>114</v>
      </c>
      <c r="L87" s="51"/>
      <c r="M87" s="52">
        <f>((SUMIFS(M$25:M$70,$C$25:$C$70,"+")-SUMIFS(M$25:M$70,$C$25:$C$70,"-"))*Summary!$D$27)/(1-Summary!$D$28)</f>
        <v>0</v>
      </c>
      <c r="N87" s="52">
        <f>((SUMIFS(N$25:N$70,$C$25:$C$70,"+")-SUMIFS(N$25:N$70,$C$25:$C$70,"-"))*Summary!$D$27)/(1-Summary!$D$28)</f>
        <v>0</v>
      </c>
      <c r="O87" s="52">
        <f>((SUMIFS(O$25:O$70,$C$25:$C$70,"+")-SUMIFS(O$25:O$70,$C$25:$C$70,"-"))*Summary!$D$27)/(1-Summary!$D$28)</f>
        <v>0</v>
      </c>
      <c r="P87" s="52">
        <f>((SUMIFS(P$25:P$70,$C$25:$C$70,"+")-SUMIFS(P$25:P$70,$C$25:$C$70,"-"))*Summary!$D$27)/(1-Summary!$D$28)</f>
        <v>0</v>
      </c>
      <c r="Q87" s="52">
        <f>((SUMIFS(Q$25:Q$70,$C$25:$C$70,"+")-SUMIFS(Q$25:Q$70,$C$25:$C$70,"-"))*Summary!$D$27)/(1-Summary!$D$28)</f>
        <v>0</v>
      </c>
      <c r="R87" s="52">
        <f>((SUMIFS(R$25:R$70,$C$25:$C$70,"+")-SUMIFS(R$25:R$70,$C$25:$C$70,"-"))*Summary!$D$27)/(1-Summary!$D$28)</f>
        <v>0</v>
      </c>
      <c r="S87" s="52">
        <f>((SUMIFS(S$25:S$70,$C$25:$C$70,"+")-SUMIFS(S$25:S$70,$C$25:$C$70,"-"))*Summary!$D$27)/(1-Summary!$D$28)</f>
        <v>0</v>
      </c>
      <c r="T87" s="52">
        <f>((SUMIFS(T$25:T$70,$C$25:$C$70,"+")-SUMIFS(T$25:T$70,$C$25:$C$70,"-"))*Summary!$D$27)/(1-Summary!$D$28)</f>
        <v>0</v>
      </c>
      <c r="U87" s="52">
        <f>((SUMIFS(U$25:U$70,$C$25:$C$70,"+")-SUMIFS(U$25:U$70,$C$25:$C$70,"-"))*Summary!$D$27)/(1-Summary!$D$28)</f>
        <v>0</v>
      </c>
      <c r="V87" s="52">
        <f>((SUMIFS(V$25:V$70,$C$25:$C$70,"+")-SUMIFS(V$25:V$70,$C$25:$C$70,"-"))*Summary!$D$27)/(1-Summary!$D$28)</f>
        <v>0</v>
      </c>
      <c r="W87" s="52">
        <f>((SUMIFS(W$25:W$70,$C$25:$C$70,"+")-SUMIFS(W$25:W$70,$C$25:$C$70,"-"))*Summary!$D$27)/(1-Summary!$D$28)</f>
        <v>0</v>
      </c>
      <c r="X87" s="52">
        <f>((SUMIFS(X$25:X$70,$C$25:$C$70,"+")-SUMIFS(X$25:X$70,$C$25:$C$70,"-"))*Summary!$D$27)/(1-Summary!$D$28)</f>
        <v>0</v>
      </c>
      <c r="Y87" s="52">
        <f>((SUMIFS(Y$25:Y$70,$C$25:$C$70,"+")-SUMIFS(Y$25:Y$70,$C$25:$C$70,"-"))*Summary!$D$27)/(1-Summary!$D$28)</f>
        <v>0</v>
      </c>
      <c r="Z87" s="52">
        <f>((SUMIFS(Z$25:Z$70,$C$25:$C$70,"+")-SUMIFS(Z$25:Z$70,$C$25:$C$70,"-"))*Summary!$D$27)/(1-Summary!$D$28)</f>
        <v>0</v>
      </c>
      <c r="AA87" s="52">
        <f>((SUMIFS(AA$25:AA$70,$C$25:$C$70,"+")-SUMIFS(AA$25:AA$70,$C$25:$C$70,"-"))*Summary!$D$27)/(1-Summary!$D$28)</f>
        <v>0</v>
      </c>
      <c r="AB87" s="52">
        <f>((SUMIFS(AB$25:AB$70,$C$25:$C$70,"+")-SUMIFS(AB$25:AB$70,$C$25:$C$70,"-"))*Summary!$D$27)/(1-Summary!$D$28)</f>
        <v>0</v>
      </c>
      <c r="AC87" s="52">
        <f>((SUMIFS(AC$25:AC$70,$C$25:$C$70,"+")-SUMIFS(AC$25:AC$70,$C$25:$C$70,"-"))*Summary!$D$27)/(1-Summary!$D$28)</f>
        <v>0</v>
      </c>
      <c r="AD87" s="52">
        <f>((SUMIFS(AD$25:AD$70,$C$25:$C$70,"+")-SUMIFS(AD$25:AD$70,$C$25:$C$70,"-"))*Summary!$D$27)/(1-Summary!$D$28)</f>
        <v>0</v>
      </c>
      <c r="AE87" s="52">
        <f>((SUMIFS(AE$25:AE$70,$C$25:$C$70,"+")-SUMIFS(AE$25:AE$70,$C$25:$C$70,"-"))*Summary!$D$27)/(1-Summary!$D$28)</f>
        <v>0</v>
      </c>
      <c r="AF87" s="52">
        <f>((SUMIFS(AF$25:AF$70,$C$25:$C$70,"+")-SUMIFS(AF$25:AF$70,$C$25:$C$70,"-"))*Summary!$D$27)/(1-Summary!$D$28)</f>
        <v>0</v>
      </c>
      <c r="AG87" s="52">
        <f>((SUMIFS(AG$25:AG$70,$C$25:$C$70,"+")-SUMIFS(AG$25:AG$70,$C$25:$C$70,"-"))*Summary!$D$27)/(1-Summary!$D$28)</f>
        <v>0</v>
      </c>
      <c r="AH87" s="52">
        <f>((SUMIFS(AH$25:AH$70,$C$25:$C$70,"+")-SUMIFS(AH$25:AH$70,$C$25:$C$70,"-"))*Summary!$D$27)/(1-Summary!$D$28)</f>
        <v>0</v>
      </c>
      <c r="AI87" s="52">
        <f>((SUMIFS(AI$25:AI$70,$C$25:$C$70,"+")-SUMIFS(AI$25:AI$70,$C$25:$C$70,"-"))*Summary!$D$27)/(1-Summary!$D$28)</f>
        <v>0</v>
      </c>
      <c r="AJ87" s="52">
        <f>((SUMIFS(AJ$25:AJ$70,$C$25:$C$70,"+")-SUMIFS(AJ$25:AJ$70,$C$25:$C$70,"-"))*Summary!$D$27)/(1-Summary!$D$28)</f>
        <v>0</v>
      </c>
      <c r="AK87" s="52">
        <f>((SUMIFS(AK$25:AK$70,$C$25:$C$70,"+")-SUMIFS(AK$25:AK$70,$C$25:$C$70,"-"))*Summary!$D$27)/(1-Summary!$D$28)</f>
        <v>0</v>
      </c>
      <c r="AL87" s="52">
        <f>((SUMIFS(AL$25:AL$70,$C$25:$C$70,"+")-SUMIFS(AL$25:AL$70,$C$25:$C$70,"-"))*Summary!$D$27)/(1-Summary!$D$28)</f>
        <v>0</v>
      </c>
      <c r="AM87" s="53">
        <f>((SUMIFS(AM$25:AM$70,$C$25:$C$70,"+")-SUMIFS(AM$25:AM$70,$C$25:$C$70,"-"))*Summary!$D$27)/(1-Summary!$D$28)</f>
        <v>0</v>
      </c>
    </row>
    <row r="88" spans="1:3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50" t="s">
        <v>117</v>
      </c>
      <c r="L88" s="51"/>
      <c r="M88" s="52">
        <f>M87</f>
        <v>0</v>
      </c>
      <c r="N88" s="52">
        <f>IF(M90+N87&gt;'Tax Laws'!$C$24,'Tax Laws'!$C$24-M90,N87)</f>
        <v>0</v>
      </c>
      <c r="O88" s="52">
        <f>IF(N90+O87&gt;'Tax Laws'!$C$24,'Tax Laws'!$C$24-N90,O87)</f>
        <v>0</v>
      </c>
      <c r="P88" s="52">
        <f>IF(O90+P87&gt;'Tax Laws'!$C$24,'Tax Laws'!$C$24-O90,P87)</f>
        <v>0</v>
      </c>
      <c r="Q88" s="52">
        <f>IF(P90+Q87&gt;'Tax Laws'!$C$24,'Tax Laws'!$C$24-P90,Q87)</f>
        <v>0</v>
      </c>
      <c r="R88" s="52">
        <f>IF(Q90+R87&gt;'Tax Laws'!$C$24,'Tax Laws'!$C$24-Q90,R87)</f>
        <v>0</v>
      </c>
      <c r="S88" s="52">
        <f>IF(R90+S87&gt;'Tax Laws'!$C$24,'Tax Laws'!$C$24-R90,S87)</f>
        <v>0</v>
      </c>
      <c r="T88" s="52">
        <f>IF(S90+T87&gt;'Tax Laws'!$C$24,'Tax Laws'!$C$24-S90,T87)</f>
        <v>0</v>
      </c>
      <c r="U88" s="52">
        <f>IF(T90+U87&gt;'Tax Laws'!$C$24,'Tax Laws'!$C$24-T90,U87)</f>
        <v>0</v>
      </c>
      <c r="V88" s="52">
        <f>IF(U90+V87&gt;'Tax Laws'!$C$24,'Tax Laws'!$C$24-U90,V87)</f>
        <v>0</v>
      </c>
      <c r="W88" s="52">
        <f>IF(V90+W87&gt;'Tax Laws'!$C$24,'Tax Laws'!$C$24-V90,W87)</f>
        <v>0</v>
      </c>
      <c r="X88" s="52">
        <f>IF(W90+X87&gt;'Tax Laws'!$C$24,'Tax Laws'!$C$24-W90,X87)</f>
        <v>0</v>
      </c>
      <c r="Y88" s="52">
        <f>IF(X90+Y87&gt;'Tax Laws'!$C$24,'Tax Laws'!$C$24-X90,Y87)</f>
        <v>0</v>
      </c>
      <c r="Z88" s="52">
        <f>IF(Y90+Z87&gt;'Tax Laws'!$C$24,'Tax Laws'!$C$24-Y90,Z87)</f>
        <v>0</v>
      </c>
      <c r="AA88" s="52">
        <f>IF(Z90+AA87&gt;'Tax Laws'!$C$24,'Tax Laws'!$C$24-Z90,AA87)</f>
        <v>0</v>
      </c>
      <c r="AB88" s="52">
        <f>IF(AA90+AB87&gt;'Tax Laws'!$C$24,'Tax Laws'!$C$24-AA90,AB87)</f>
        <v>0</v>
      </c>
      <c r="AC88" s="52">
        <f>IF(AB90+AC87&gt;'Tax Laws'!$C$24,'Tax Laws'!$C$24-AB90,AC87)</f>
        <v>0</v>
      </c>
      <c r="AD88" s="52">
        <f>IF(AC90+AD87&gt;'Tax Laws'!$C$24,'Tax Laws'!$C$24-AC90,AD87)</f>
        <v>0</v>
      </c>
      <c r="AE88" s="52">
        <f>IF(AD90+AE87&gt;'Tax Laws'!$C$24,'Tax Laws'!$C$24-AD90,AE87)</f>
        <v>0</v>
      </c>
      <c r="AF88" s="52">
        <f>IF(AE90+AF87&gt;'Tax Laws'!$C$24,'Tax Laws'!$C$24-AE90,AF87)</f>
        <v>0</v>
      </c>
      <c r="AG88" s="52">
        <f>IF(AF90+AG87&gt;'Tax Laws'!$C$24,'Tax Laws'!$C$24-AF90,AG87)</f>
        <v>0</v>
      </c>
      <c r="AH88" s="52">
        <f>IF(AG90+AH87&gt;'Tax Laws'!$C$24,'Tax Laws'!$C$24-AG90,AH87)</f>
        <v>0</v>
      </c>
      <c r="AI88" s="52">
        <f>IF(AH90+AI87&gt;'Tax Laws'!$C$24,'Tax Laws'!$C$24-AH90,AI87)</f>
        <v>0</v>
      </c>
      <c r="AJ88" s="52">
        <f>IF(AI90+AJ87&gt;'Tax Laws'!$C$24,'Tax Laws'!$C$24-AI90,AJ87)</f>
        <v>0</v>
      </c>
      <c r="AK88" s="52">
        <f>IF(AJ90+AK87&gt;'Tax Laws'!$C$24,'Tax Laws'!$C$24-AJ90,AK87)</f>
        <v>0</v>
      </c>
      <c r="AL88" s="52">
        <f>IF(AK90+AL87&gt;'Tax Laws'!$C$24,'Tax Laws'!$C$24-AK90,AL87)</f>
        <v>0</v>
      </c>
      <c r="AM88" s="53">
        <f>IF(AL90+AM87&gt;'Tax Laws'!$C$24,'Tax Laws'!$C$24-AL90,AM87)</f>
        <v>0</v>
      </c>
    </row>
    <row r="89" spans="1:3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0" t="s">
        <v>116</v>
      </c>
      <c r="L89" s="51"/>
      <c r="M89" s="52">
        <f>M88*(1-Summary!$D$28)</f>
        <v>0</v>
      </c>
      <c r="N89" s="52">
        <f>N88*(1-Summary!$D$28)</f>
        <v>0</v>
      </c>
      <c r="O89" s="52">
        <f>O88*(1-Summary!$D$28)</f>
        <v>0</v>
      </c>
      <c r="P89" s="52">
        <f>P88*(1-Summary!$D$28)</f>
        <v>0</v>
      </c>
      <c r="Q89" s="52">
        <f>Q88*(1-Summary!$D$28)</f>
        <v>0</v>
      </c>
      <c r="R89" s="52">
        <f>R88*(1-Summary!$D$28)</f>
        <v>0</v>
      </c>
      <c r="S89" s="52">
        <f>S88*(1-Summary!$D$28)</f>
        <v>0</v>
      </c>
      <c r="T89" s="52">
        <f>T88*(1-Summary!$D$28)</f>
        <v>0</v>
      </c>
      <c r="U89" s="52">
        <f>U88*(1-Summary!$D$28)</f>
        <v>0</v>
      </c>
      <c r="V89" s="52">
        <f>V88*(1-Summary!$D$28)</f>
        <v>0</v>
      </c>
      <c r="W89" s="52">
        <f>W88*(1-Summary!$D$28)</f>
        <v>0</v>
      </c>
      <c r="X89" s="52">
        <f>X88*(1-Summary!$D$28)</f>
        <v>0</v>
      </c>
      <c r="Y89" s="52">
        <f>Y88*(1-Summary!$D$28)</f>
        <v>0</v>
      </c>
      <c r="Z89" s="52">
        <f>Z88*(1-Summary!$D$28)</f>
        <v>0</v>
      </c>
      <c r="AA89" s="52">
        <f>AA88*(1-Summary!$D$28)</f>
        <v>0</v>
      </c>
      <c r="AB89" s="52">
        <f>AB88*(1-Summary!$D$28)</f>
        <v>0</v>
      </c>
      <c r="AC89" s="52">
        <f>AC88*(1-Summary!$D$28)</f>
        <v>0</v>
      </c>
      <c r="AD89" s="52">
        <f>AD88*(1-Summary!$D$28)</f>
        <v>0</v>
      </c>
      <c r="AE89" s="52">
        <f>AE88*(1-Summary!$D$28)</f>
        <v>0</v>
      </c>
      <c r="AF89" s="52">
        <f>AF88*(1-Summary!$D$28)</f>
        <v>0</v>
      </c>
      <c r="AG89" s="52">
        <f>AG88*(1-Summary!$D$28)</f>
        <v>0</v>
      </c>
      <c r="AH89" s="52">
        <f>AH88*(1-Summary!$D$28)</f>
        <v>0</v>
      </c>
      <c r="AI89" s="52">
        <f>AI88*(1-Summary!$D$28)</f>
        <v>0</v>
      </c>
      <c r="AJ89" s="52">
        <f>AJ88*(1-Summary!$D$28)</f>
        <v>0</v>
      </c>
      <c r="AK89" s="52">
        <f>AK88*(1-Summary!$D$28)</f>
        <v>0</v>
      </c>
      <c r="AL89" s="52">
        <f>AL88*(1-Summary!$D$28)</f>
        <v>0</v>
      </c>
      <c r="AM89" s="53">
        <f>AM88*(1-Summary!$D$28)</f>
        <v>0</v>
      </c>
    </row>
    <row r="90" spans="1:39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50" t="s">
        <v>118</v>
      </c>
      <c r="L90" s="51"/>
      <c r="M90" s="52">
        <f>M88</f>
        <v>0</v>
      </c>
      <c r="N90" s="52">
        <f>N88+M90</f>
        <v>0</v>
      </c>
      <c r="O90" s="52">
        <f t="shared" ref="O90:AM90" si="25">O88+N90</f>
        <v>0</v>
      </c>
      <c r="P90" s="52">
        <f t="shared" si="25"/>
        <v>0</v>
      </c>
      <c r="Q90" s="52">
        <f t="shared" si="25"/>
        <v>0</v>
      </c>
      <c r="R90" s="52">
        <f t="shared" si="25"/>
        <v>0</v>
      </c>
      <c r="S90" s="52">
        <f t="shared" si="25"/>
        <v>0</v>
      </c>
      <c r="T90" s="52">
        <f t="shared" si="25"/>
        <v>0</v>
      </c>
      <c r="U90" s="52">
        <f t="shared" si="25"/>
        <v>0</v>
      </c>
      <c r="V90" s="52">
        <f t="shared" si="25"/>
        <v>0</v>
      </c>
      <c r="W90" s="52">
        <f t="shared" si="25"/>
        <v>0</v>
      </c>
      <c r="X90" s="52">
        <f t="shared" si="25"/>
        <v>0</v>
      </c>
      <c r="Y90" s="52">
        <f t="shared" si="25"/>
        <v>0</v>
      </c>
      <c r="Z90" s="52">
        <f t="shared" si="25"/>
        <v>0</v>
      </c>
      <c r="AA90" s="52">
        <f t="shared" si="25"/>
        <v>0</v>
      </c>
      <c r="AB90" s="52">
        <f t="shared" si="25"/>
        <v>0</v>
      </c>
      <c r="AC90" s="52">
        <f t="shared" si="25"/>
        <v>0</v>
      </c>
      <c r="AD90" s="52">
        <f t="shared" si="25"/>
        <v>0</v>
      </c>
      <c r="AE90" s="52">
        <f t="shared" si="25"/>
        <v>0</v>
      </c>
      <c r="AF90" s="52">
        <f t="shared" si="25"/>
        <v>0</v>
      </c>
      <c r="AG90" s="52">
        <f t="shared" si="25"/>
        <v>0</v>
      </c>
      <c r="AH90" s="52">
        <f t="shared" si="25"/>
        <v>0</v>
      </c>
      <c r="AI90" s="52">
        <f t="shared" si="25"/>
        <v>0</v>
      </c>
      <c r="AJ90" s="52">
        <f t="shared" si="25"/>
        <v>0</v>
      </c>
      <c r="AK90" s="52">
        <f t="shared" si="25"/>
        <v>0</v>
      </c>
      <c r="AL90" s="52">
        <f t="shared" si="25"/>
        <v>0</v>
      </c>
      <c r="AM90" s="53">
        <f t="shared" si="25"/>
        <v>0</v>
      </c>
    </row>
    <row r="91" spans="1:39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50" t="s">
        <v>119</v>
      </c>
      <c r="L91" s="51"/>
      <c r="M91" s="52">
        <f>IF(NOT(ISBLANK(M8)),Summary!$D$38+M88,0)</f>
        <v>0</v>
      </c>
      <c r="N91" s="52">
        <f t="shared" ref="N91:AM91" si="26">IF(NOT(ISBLANK(N8)),M92+N88,0)</f>
        <v>0</v>
      </c>
      <c r="O91" s="52">
        <f t="shared" si="26"/>
        <v>0</v>
      </c>
      <c r="P91" s="52">
        <f t="shared" si="26"/>
        <v>0</v>
      </c>
      <c r="Q91" s="52">
        <f t="shared" si="26"/>
        <v>0</v>
      </c>
      <c r="R91" s="52">
        <f t="shared" si="26"/>
        <v>0</v>
      </c>
      <c r="S91" s="52">
        <f t="shared" si="26"/>
        <v>0</v>
      </c>
      <c r="T91" s="52">
        <f t="shared" si="26"/>
        <v>0</v>
      </c>
      <c r="U91" s="52">
        <f t="shared" si="26"/>
        <v>0</v>
      </c>
      <c r="V91" s="52">
        <f t="shared" si="26"/>
        <v>0</v>
      </c>
      <c r="W91" s="52">
        <f t="shared" si="26"/>
        <v>0</v>
      </c>
      <c r="X91" s="52">
        <f t="shared" si="26"/>
        <v>0</v>
      </c>
      <c r="Y91" s="52">
        <f t="shared" si="26"/>
        <v>0</v>
      </c>
      <c r="Z91" s="52">
        <f t="shared" si="26"/>
        <v>0</v>
      </c>
      <c r="AA91" s="52">
        <f t="shared" si="26"/>
        <v>0</v>
      </c>
      <c r="AB91" s="52">
        <f t="shared" si="26"/>
        <v>0</v>
      </c>
      <c r="AC91" s="52">
        <f t="shared" si="26"/>
        <v>0</v>
      </c>
      <c r="AD91" s="52">
        <f t="shared" si="26"/>
        <v>0</v>
      </c>
      <c r="AE91" s="52">
        <f t="shared" si="26"/>
        <v>0</v>
      </c>
      <c r="AF91" s="52">
        <f t="shared" si="26"/>
        <v>0</v>
      </c>
      <c r="AG91" s="52">
        <f t="shared" si="26"/>
        <v>0</v>
      </c>
      <c r="AH91" s="52">
        <f t="shared" si="26"/>
        <v>0</v>
      </c>
      <c r="AI91" s="52">
        <f t="shared" si="26"/>
        <v>0</v>
      </c>
      <c r="AJ91" s="52">
        <f t="shared" si="26"/>
        <v>0</v>
      </c>
      <c r="AK91" s="52">
        <f t="shared" si="26"/>
        <v>0</v>
      </c>
      <c r="AL91" s="52">
        <f t="shared" si="26"/>
        <v>0</v>
      </c>
      <c r="AM91" s="53">
        <f t="shared" si="26"/>
        <v>0</v>
      </c>
    </row>
    <row r="92" spans="1:39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50" t="s">
        <v>120</v>
      </c>
      <c r="L92" s="51"/>
      <c r="M92" s="52">
        <f>Summary!$D$38+M88-M91</f>
        <v>0</v>
      </c>
      <c r="N92" s="52">
        <f>M92+N88-N91</f>
        <v>0</v>
      </c>
      <c r="O92" s="52">
        <f t="shared" ref="O92:AM92" si="27">N92+O88-O91</f>
        <v>0</v>
      </c>
      <c r="P92" s="52">
        <f t="shared" si="27"/>
        <v>0</v>
      </c>
      <c r="Q92" s="52">
        <f t="shared" si="27"/>
        <v>0</v>
      </c>
      <c r="R92" s="52">
        <f t="shared" si="27"/>
        <v>0</v>
      </c>
      <c r="S92" s="52">
        <f t="shared" si="27"/>
        <v>0</v>
      </c>
      <c r="T92" s="52">
        <f t="shared" si="27"/>
        <v>0</v>
      </c>
      <c r="U92" s="52">
        <f t="shared" si="27"/>
        <v>0</v>
      </c>
      <c r="V92" s="52">
        <f t="shared" si="27"/>
        <v>0</v>
      </c>
      <c r="W92" s="52">
        <f t="shared" si="27"/>
        <v>0</v>
      </c>
      <c r="X92" s="52">
        <f t="shared" si="27"/>
        <v>0</v>
      </c>
      <c r="Y92" s="52">
        <f t="shared" si="27"/>
        <v>0</v>
      </c>
      <c r="Z92" s="52">
        <f t="shared" si="27"/>
        <v>0</v>
      </c>
      <c r="AA92" s="52">
        <f t="shared" si="27"/>
        <v>0</v>
      </c>
      <c r="AB92" s="52">
        <f t="shared" si="27"/>
        <v>0</v>
      </c>
      <c r="AC92" s="52">
        <f t="shared" si="27"/>
        <v>0</v>
      </c>
      <c r="AD92" s="52">
        <f t="shared" si="27"/>
        <v>0</v>
      </c>
      <c r="AE92" s="52">
        <f t="shared" si="27"/>
        <v>0</v>
      </c>
      <c r="AF92" s="52">
        <f t="shared" si="27"/>
        <v>0</v>
      </c>
      <c r="AG92" s="52">
        <f t="shared" si="27"/>
        <v>0</v>
      </c>
      <c r="AH92" s="52">
        <f t="shared" si="27"/>
        <v>0</v>
      </c>
      <c r="AI92" s="52">
        <f t="shared" si="27"/>
        <v>0</v>
      </c>
      <c r="AJ92" s="52">
        <f t="shared" si="27"/>
        <v>0</v>
      </c>
      <c r="AK92" s="52">
        <f t="shared" si="27"/>
        <v>0</v>
      </c>
      <c r="AL92" s="52">
        <f t="shared" si="27"/>
        <v>0</v>
      </c>
      <c r="AM92" s="53">
        <f t="shared" si="27"/>
        <v>0</v>
      </c>
    </row>
    <row r="93" spans="1:39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50"/>
      <c r="L93" s="51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3"/>
    </row>
    <row r="94" spans="1:39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50" t="s">
        <v>131</v>
      </c>
      <c r="L94" s="51"/>
      <c r="M94" s="52">
        <f>(SUMIFS(M$25:M$70,$B$25:$B$70,"+",$E$25:$E$70,"+")-SUMIFS(M$25:M$70,$B$25:$B$70,"-",$E$25:$E$70,"-"))*Summary!$D$17</f>
        <v>0</v>
      </c>
      <c r="N94" s="52">
        <f>(SUMIFS(N$25:N$70,$B$25:$B$70,"+",$E$25:$E$70,"+")-SUMIFS(N$25:N$70,$B$25:$B$70,"-",$E$25:$E$70,"-"))*Summary!$D$17</f>
        <v>0</v>
      </c>
      <c r="O94" s="52">
        <f>(SUMIFS(O$25:O$70,$B$25:$B$70,"+",$E$25:$E$70,"+")-SUMIFS(O$25:O$70,$B$25:$B$70,"-",$E$25:$E$70,"-"))*Summary!$D$17</f>
        <v>0</v>
      </c>
      <c r="P94" s="52">
        <f>(SUMIFS(P$25:P$70,$B$25:$B$70,"+",$E$25:$E$70,"+")-SUMIFS(P$25:P$70,$B$25:$B$70,"-",$E$25:$E$70,"-"))*Summary!$D$17</f>
        <v>0</v>
      </c>
      <c r="Q94" s="52">
        <f>(SUMIFS(Q$25:Q$70,$B$25:$B$70,"+",$E$25:$E$70,"+")-SUMIFS(Q$25:Q$70,$B$25:$B$70,"-",$E$25:$E$70,"-"))*Summary!$D$17</f>
        <v>0</v>
      </c>
      <c r="R94" s="52">
        <f>(SUMIFS(R$25:R$70,$B$25:$B$70,"+",$E$25:$E$70,"+")-SUMIFS(R$25:R$70,$B$25:$B$70,"-",$E$25:$E$70,"-"))*Summary!$D$17</f>
        <v>0</v>
      </c>
      <c r="S94" s="52">
        <f>(SUMIFS(S$25:S$70,$B$25:$B$70,"+",$E$25:$E$70,"+")-SUMIFS(S$25:S$70,$B$25:$B$70,"-",$E$25:$E$70,"-"))*Summary!$D$17</f>
        <v>0</v>
      </c>
      <c r="T94" s="52">
        <f>(SUMIFS(T$25:T$70,$B$25:$B$70,"+",$E$25:$E$70,"+")-SUMIFS(T$25:T$70,$B$25:$B$70,"-",$E$25:$E$70,"-"))*Summary!$D$17</f>
        <v>0</v>
      </c>
      <c r="U94" s="52">
        <f>(SUMIFS(U$25:U$70,$B$25:$B$70,"+",$E$25:$E$70,"+")-SUMIFS(U$25:U$70,$B$25:$B$70,"-",$E$25:$E$70,"-"))*Summary!$D$17</f>
        <v>0</v>
      </c>
      <c r="V94" s="52">
        <f>(SUMIFS(V$25:V$70,$B$25:$B$70,"+",$E$25:$E$70,"+")-SUMIFS(V$25:V$70,$B$25:$B$70,"-",$E$25:$E$70,"-"))*Summary!$D$17</f>
        <v>0</v>
      </c>
      <c r="W94" s="52">
        <f>(SUMIFS(W$25:W$70,$B$25:$B$70,"+",$E$25:$E$70,"+")-SUMIFS(W$25:W$70,$B$25:$B$70,"-",$E$25:$E$70,"-"))*Summary!$D$17</f>
        <v>0</v>
      </c>
      <c r="X94" s="52">
        <f>(SUMIFS(X$25:X$70,$B$25:$B$70,"+",$E$25:$E$70,"+")-SUMIFS(X$25:X$70,$B$25:$B$70,"-",$E$25:$E$70,"-"))*Summary!$D$17</f>
        <v>0</v>
      </c>
      <c r="Y94" s="52">
        <f>(SUMIFS(Y$25:Y$70,$B$25:$B$70,"+",$E$25:$E$70,"+")-SUMIFS(Y$25:Y$70,$B$25:$B$70,"-",$E$25:$E$70,"-"))*Summary!$D$17</f>
        <v>0</v>
      </c>
      <c r="Z94" s="52">
        <f>(SUMIFS(Z$25:Z$70,$B$25:$B$70,"+",$E$25:$E$70,"+")-SUMIFS(Z$25:Z$70,$B$25:$B$70,"-",$E$25:$E$70,"-"))*Summary!$D$17</f>
        <v>0</v>
      </c>
      <c r="AA94" s="52">
        <f>(SUMIFS(AA$25:AA$70,$B$25:$B$70,"+",$E$25:$E$70,"+")-SUMIFS(AA$25:AA$70,$B$25:$B$70,"-",$E$25:$E$70,"-"))*Summary!$D$17</f>
        <v>0</v>
      </c>
      <c r="AB94" s="52">
        <f>(SUMIFS(AB$25:AB$70,$B$25:$B$70,"+",$E$25:$E$70,"+")-SUMIFS(AB$25:AB$70,$B$25:$B$70,"-",$E$25:$E$70,"-"))*Summary!$D$17</f>
        <v>0</v>
      </c>
      <c r="AC94" s="52">
        <f>(SUMIFS(AC$25:AC$70,$B$25:$B$70,"+",$E$25:$E$70,"+")-SUMIFS(AC$25:AC$70,$B$25:$B$70,"-",$E$25:$E$70,"-"))*Summary!$D$17</f>
        <v>0</v>
      </c>
      <c r="AD94" s="52">
        <f>(SUMIFS(AD$25:AD$70,$B$25:$B$70,"+",$E$25:$E$70,"+")-SUMIFS(AD$25:AD$70,$B$25:$B$70,"-",$E$25:$E$70,"-"))*Summary!$D$17</f>
        <v>0</v>
      </c>
      <c r="AE94" s="52">
        <f>(SUMIFS(AE$25:AE$70,$B$25:$B$70,"+",$E$25:$E$70,"+")-SUMIFS(AE$25:AE$70,$B$25:$B$70,"-",$E$25:$E$70,"-"))*Summary!$D$17</f>
        <v>0</v>
      </c>
      <c r="AF94" s="52">
        <f>(SUMIFS(AF$25:AF$70,$B$25:$B$70,"+",$E$25:$E$70,"+")-SUMIFS(AF$25:AF$70,$B$25:$B$70,"-",$E$25:$E$70,"-"))*Summary!$D$17</f>
        <v>0</v>
      </c>
      <c r="AG94" s="52">
        <f>(SUMIFS(AG$25:AG$70,$B$25:$B$70,"+",$E$25:$E$70,"+")-SUMIFS(AG$25:AG$70,$B$25:$B$70,"-",$E$25:$E$70,"-"))*Summary!$D$17</f>
        <v>0</v>
      </c>
      <c r="AH94" s="52">
        <f>(SUMIFS(AH$25:AH$70,$B$25:$B$70,"+",$E$25:$E$70,"+")-SUMIFS(AH$25:AH$70,$B$25:$B$70,"-",$E$25:$E$70,"-"))*Summary!$D$17</f>
        <v>0</v>
      </c>
      <c r="AI94" s="52">
        <f>(SUMIFS(AI$25:AI$70,$B$25:$B$70,"+",$E$25:$E$70,"+")-SUMIFS(AI$25:AI$70,$B$25:$B$70,"-",$E$25:$E$70,"-"))*Summary!$D$17</f>
        <v>0</v>
      </c>
      <c r="AJ94" s="52">
        <f>(SUMIFS(AJ$25:AJ$70,$B$25:$B$70,"+",$E$25:$E$70,"+")-SUMIFS(AJ$25:AJ$70,$B$25:$B$70,"-",$E$25:$E$70,"-"))*Summary!$D$17</f>
        <v>0</v>
      </c>
      <c r="AK94" s="52">
        <f>(SUMIFS(AK$25:AK$70,$B$25:$B$70,"+",$E$25:$E$70,"+")-SUMIFS(AK$25:AK$70,$B$25:$B$70,"-",$E$25:$E$70,"-"))*Summary!$D$17</f>
        <v>0</v>
      </c>
      <c r="AL94" s="52">
        <f>(SUMIFS(AL$25:AL$70,$B$25:$B$70,"+",$E$25:$E$70,"+")-SUMIFS(AL$25:AL$70,$B$25:$B$70,"-",$E$25:$E$70,"-"))*Summary!$D$17</f>
        <v>0</v>
      </c>
      <c r="AM94" s="53">
        <f>(SUMIFS(AM$25:AM$70,$B$25:$B$70,"+",$E$25:$E$70,"+")-SUMIFS(AM$25:AM$70,$B$25:$B$70,"-",$E$25:$E$70,"-"))*Summary!$D$17</f>
        <v>0</v>
      </c>
    </row>
    <row r="95" spans="1:39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50" t="s">
        <v>132</v>
      </c>
      <c r="L95" s="51"/>
      <c r="M95" s="52">
        <f>(SUMIFS(M$25:M$70,$B$25:$B$70,"+",$E$25:$E$70,"&lt;&gt;+")-SUMIFS(M$25:M$70,$B$25:$B$70,"-",$E$25:$E$70,"&lt;&gt;-"))*Summary!$D$17</f>
        <v>0</v>
      </c>
      <c r="N95" s="52">
        <f>(SUMIFS(N$25:N$70,$B$25:$B$70,"+",$E$25:$E$70,"&lt;&gt;+")-SUMIFS(N$25:N$70,$B$25:$B$70,"-",$E$25:$E$70,"&lt;&gt;-"))*Summary!$D$17</f>
        <v>0</v>
      </c>
      <c r="O95" s="52">
        <f>(SUMIFS(O$25:O$70,$B$25:$B$70,"+",$E$25:$E$70,"&lt;&gt;+")-SUMIFS(O$25:O$70,$B$25:$B$70,"-",$E$25:$E$70,"&lt;&gt;-"))*Summary!$D$17</f>
        <v>0</v>
      </c>
      <c r="P95" s="52">
        <f>(SUMIFS(P$25:P$70,$B$25:$B$70,"+",$E$25:$E$70,"&lt;&gt;+")-SUMIFS(P$25:P$70,$B$25:$B$70,"-",$E$25:$E$70,"&lt;&gt;-"))*Summary!$D$17</f>
        <v>0</v>
      </c>
      <c r="Q95" s="52">
        <f>(SUMIFS(Q$25:Q$70,$B$25:$B$70,"+",$E$25:$E$70,"&lt;&gt;+")-SUMIFS(Q$25:Q$70,$B$25:$B$70,"-",$E$25:$E$70,"&lt;&gt;-"))*Summary!$D$17</f>
        <v>0</v>
      </c>
      <c r="R95" s="52">
        <f>(SUMIFS(R$25:R$70,$B$25:$B$70,"+",$E$25:$E$70,"&lt;&gt;+")-SUMIFS(R$25:R$70,$B$25:$B$70,"-",$E$25:$E$70,"&lt;&gt;-"))*Summary!$D$17</f>
        <v>0</v>
      </c>
      <c r="S95" s="52">
        <f>(SUMIFS(S$25:S$70,$B$25:$B$70,"+",$E$25:$E$70,"&lt;&gt;+")-SUMIFS(S$25:S$70,$B$25:$B$70,"-",$E$25:$E$70,"&lt;&gt;-"))*Summary!$D$17</f>
        <v>0</v>
      </c>
      <c r="T95" s="52">
        <f>(SUMIFS(T$25:T$70,$B$25:$B$70,"+",$E$25:$E$70,"&lt;&gt;+")-SUMIFS(T$25:T$70,$B$25:$B$70,"-",$E$25:$E$70,"&lt;&gt;-"))*Summary!$D$17</f>
        <v>0</v>
      </c>
      <c r="U95" s="52">
        <f>(SUMIFS(U$25:U$70,$B$25:$B$70,"+",$E$25:$E$70,"&lt;&gt;+")-SUMIFS(U$25:U$70,$B$25:$B$70,"-",$E$25:$E$70,"&lt;&gt;-"))*Summary!$D$17</f>
        <v>0</v>
      </c>
      <c r="V95" s="52">
        <f>(SUMIFS(V$25:V$70,$B$25:$B$70,"+",$E$25:$E$70,"&lt;&gt;+")-SUMIFS(V$25:V$70,$B$25:$B$70,"-",$E$25:$E$70,"&lt;&gt;-"))*Summary!$D$17</f>
        <v>0</v>
      </c>
      <c r="W95" s="52">
        <f>(SUMIFS(W$25:W$70,$B$25:$B$70,"+",$E$25:$E$70,"&lt;&gt;+")-SUMIFS(W$25:W$70,$B$25:$B$70,"-",$E$25:$E$70,"&lt;&gt;-"))*Summary!$D$17</f>
        <v>0</v>
      </c>
      <c r="X95" s="52">
        <f>(SUMIFS(X$25:X$70,$B$25:$B$70,"+",$E$25:$E$70,"&lt;&gt;+")-SUMIFS(X$25:X$70,$B$25:$B$70,"-",$E$25:$E$70,"&lt;&gt;-"))*Summary!$D$17</f>
        <v>0</v>
      </c>
      <c r="Y95" s="52">
        <f>(SUMIFS(Y$25:Y$70,$B$25:$B$70,"+",$E$25:$E$70,"&lt;&gt;+")-SUMIFS(Y$25:Y$70,$B$25:$B$70,"-",$E$25:$E$70,"&lt;&gt;-"))*Summary!$D$17</f>
        <v>0</v>
      </c>
      <c r="Z95" s="52">
        <f>(SUMIFS(Z$25:Z$70,$B$25:$B$70,"+",$E$25:$E$70,"&lt;&gt;+")-SUMIFS(Z$25:Z$70,$B$25:$B$70,"-",$E$25:$E$70,"&lt;&gt;-"))*Summary!$D$17</f>
        <v>0</v>
      </c>
      <c r="AA95" s="52">
        <f>(SUMIFS(AA$25:AA$70,$B$25:$B$70,"+",$E$25:$E$70,"&lt;&gt;+")-SUMIFS(AA$25:AA$70,$B$25:$B$70,"-",$E$25:$E$70,"&lt;&gt;-"))*Summary!$D$17</f>
        <v>0</v>
      </c>
      <c r="AB95" s="52">
        <f>(SUMIFS(AB$25:AB$70,$B$25:$B$70,"+",$E$25:$E$70,"&lt;&gt;+")-SUMIFS(AB$25:AB$70,$B$25:$B$70,"-",$E$25:$E$70,"&lt;&gt;-"))*Summary!$D$17</f>
        <v>0</v>
      </c>
      <c r="AC95" s="52">
        <f>(SUMIFS(AC$25:AC$70,$B$25:$B$70,"+",$E$25:$E$70,"&lt;&gt;+")-SUMIFS(AC$25:AC$70,$B$25:$B$70,"-",$E$25:$E$70,"&lt;&gt;-"))*Summary!$D$17</f>
        <v>0</v>
      </c>
      <c r="AD95" s="52">
        <f>(SUMIFS(AD$25:AD$70,$B$25:$B$70,"+",$E$25:$E$70,"&lt;&gt;+")-SUMIFS(AD$25:AD$70,$B$25:$B$70,"-",$E$25:$E$70,"&lt;&gt;-"))*Summary!$D$17</f>
        <v>0</v>
      </c>
      <c r="AE95" s="52">
        <f>(SUMIFS(AE$25:AE$70,$B$25:$B$70,"+",$E$25:$E$70,"&lt;&gt;+")-SUMIFS(AE$25:AE$70,$B$25:$B$70,"-",$E$25:$E$70,"&lt;&gt;-"))*Summary!$D$17</f>
        <v>0</v>
      </c>
      <c r="AF95" s="52">
        <f>(SUMIFS(AF$25:AF$70,$B$25:$B$70,"+",$E$25:$E$70,"&lt;&gt;+")-SUMIFS(AF$25:AF$70,$B$25:$B$70,"-",$E$25:$E$70,"&lt;&gt;-"))*Summary!$D$17</f>
        <v>0</v>
      </c>
      <c r="AG95" s="52">
        <f>(SUMIFS(AG$25:AG$70,$B$25:$B$70,"+",$E$25:$E$70,"&lt;&gt;+")-SUMIFS(AG$25:AG$70,$B$25:$B$70,"-",$E$25:$E$70,"&lt;&gt;-"))*Summary!$D$17</f>
        <v>0</v>
      </c>
      <c r="AH95" s="52">
        <f>(SUMIFS(AH$25:AH$70,$B$25:$B$70,"+",$E$25:$E$70,"&lt;&gt;+")-SUMIFS(AH$25:AH$70,$B$25:$B$70,"-",$E$25:$E$70,"&lt;&gt;-"))*Summary!$D$17</f>
        <v>0</v>
      </c>
      <c r="AI95" s="52">
        <f>(SUMIFS(AI$25:AI$70,$B$25:$B$70,"+",$E$25:$E$70,"&lt;&gt;+")-SUMIFS(AI$25:AI$70,$B$25:$B$70,"-",$E$25:$E$70,"&lt;&gt;-"))*Summary!$D$17</f>
        <v>0</v>
      </c>
      <c r="AJ95" s="52">
        <f>(SUMIFS(AJ$25:AJ$70,$B$25:$B$70,"+",$E$25:$E$70,"&lt;&gt;+")-SUMIFS(AJ$25:AJ$70,$B$25:$B$70,"-",$E$25:$E$70,"&lt;&gt;-"))*Summary!$D$17</f>
        <v>0</v>
      </c>
      <c r="AK95" s="52">
        <f>(SUMIFS(AK$25:AK$70,$B$25:$B$70,"+",$E$25:$E$70,"&lt;&gt;+")-SUMIFS(AK$25:AK$70,$B$25:$B$70,"-",$E$25:$E$70,"&lt;&gt;-"))*Summary!$D$17</f>
        <v>0</v>
      </c>
      <c r="AL95" s="52">
        <f>(SUMIFS(AL$25:AL$70,$B$25:$B$70,"+",$E$25:$E$70,"&lt;&gt;+")-SUMIFS(AL$25:AL$70,$B$25:$B$70,"-",$E$25:$E$70,"&lt;&gt;-"))*Summary!$D$17</f>
        <v>0</v>
      </c>
      <c r="AM95" s="53">
        <f>(SUMIFS(AM$25:AM$70,$B$25:$B$70,"+",$E$25:$E$70,"&lt;&gt;+")-SUMIFS(AM$25:AM$70,$B$25:$B$70,"-",$E$25:$E$70,"&lt;&gt;-"))*Summary!$D$17</f>
        <v>0</v>
      </c>
    </row>
    <row r="96" spans="1:39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50" t="s">
        <v>133</v>
      </c>
      <c r="L96" s="51"/>
      <c r="M96" s="52">
        <f>SUM(M94:M95)</f>
        <v>0</v>
      </c>
      <c r="N96" s="52">
        <f t="shared" ref="N96:AM96" si="28">SUM(N94:N95)</f>
        <v>0</v>
      </c>
      <c r="O96" s="52">
        <f t="shared" si="28"/>
        <v>0</v>
      </c>
      <c r="P96" s="52">
        <f t="shared" si="28"/>
        <v>0</v>
      </c>
      <c r="Q96" s="52">
        <f t="shared" si="28"/>
        <v>0</v>
      </c>
      <c r="R96" s="52">
        <f t="shared" si="28"/>
        <v>0</v>
      </c>
      <c r="S96" s="52">
        <f t="shared" si="28"/>
        <v>0</v>
      </c>
      <c r="T96" s="52">
        <f t="shared" si="28"/>
        <v>0</v>
      </c>
      <c r="U96" s="52">
        <f t="shared" si="28"/>
        <v>0</v>
      </c>
      <c r="V96" s="52">
        <f t="shared" si="28"/>
        <v>0</v>
      </c>
      <c r="W96" s="52">
        <f t="shared" si="28"/>
        <v>0</v>
      </c>
      <c r="X96" s="52">
        <f t="shared" si="28"/>
        <v>0</v>
      </c>
      <c r="Y96" s="52">
        <f t="shared" si="28"/>
        <v>0</v>
      </c>
      <c r="Z96" s="52">
        <f t="shared" si="28"/>
        <v>0</v>
      </c>
      <c r="AA96" s="52">
        <f t="shared" si="28"/>
        <v>0</v>
      </c>
      <c r="AB96" s="52">
        <f t="shared" si="28"/>
        <v>0</v>
      </c>
      <c r="AC96" s="52">
        <f t="shared" si="28"/>
        <v>0</v>
      </c>
      <c r="AD96" s="52">
        <f t="shared" si="28"/>
        <v>0</v>
      </c>
      <c r="AE96" s="52">
        <f t="shared" si="28"/>
        <v>0</v>
      </c>
      <c r="AF96" s="52">
        <f t="shared" si="28"/>
        <v>0</v>
      </c>
      <c r="AG96" s="52">
        <f t="shared" si="28"/>
        <v>0</v>
      </c>
      <c r="AH96" s="52">
        <f t="shared" si="28"/>
        <v>0</v>
      </c>
      <c r="AI96" s="52">
        <f t="shared" si="28"/>
        <v>0</v>
      </c>
      <c r="AJ96" s="52">
        <f t="shared" si="28"/>
        <v>0</v>
      </c>
      <c r="AK96" s="52">
        <f t="shared" si="28"/>
        <v>0</v>
      </c>
      <c r="AL96" s="52">
        <f t="shared" si="28"/>
        <v>0</v>
      </c>
      <c r="AM96" s="53">
        <f t="shared" si="28"/>
        <v>0</v>
      </c>
    </row>
    <row r="97" spans="1:39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50" t="s">
        <v>134</v>
      </c>
      <c r="L97" s="51"/>
      <c r="M97" s="52">
        <f>(SUMIFS(M$25:M$70,$B$25:$B$70,"+")-SUMIFS(M$25:M$70,$B$25:$B$70,"-"))*Summary!$D$26</f>
        <v>0</v>
      </c>
      <c r="N97" s="52">
        <f>(SUMIFS(N$25:N$70,$B$25:$B$70,"+")-SUMIFS(N$25:N$70,$B$25:$B$70,"-"))*Summary!$D$26</f>
        <v>0</v>
      </c>
      <c r="O97" s="52">
        <f>(SUMIFS(O$25:O$70,$B$25:$B$70,"+")-SUMIFS(O$25:O$70,$B$25:$B$70,"-"))*Summary!$D$26</f>
        <v>0</v>
      </c>
      <c r="P97" s="52">
        <f>(SUMIFS(P$25:P$70,$B$25:$B$70,"+")-SUMIFS(P$25:P$70,$B$25:$B$70,"-"))*Summary!$D$26</f>
        <v>0</v>
      </c>
      <c r="Q97" s="52">
        <f>(SUMIFS(Q$25:Q$70,$B$25:$B$70,"+")-SUMIFS(Q$25:Q$70,$B$25:$B$70,"-"))*Summary!$D$26</f>
        <v>0</v>
      </c>
      <c r="R97" s="52">
        <f>(SUMIFS(R$25:R$70,$B$25:$B$70,"+")-SUMIFS(R$25:R$70,$B$25:$B$70,"-"))*Summary!$D$26</f>
        <v>0</v>
      </c>
      <c r="S97" s="52">
        <f>(SUMIFS(S$25:S$70,$B$25:$B$70,"+")-SUMIFS(S$25:S$70,$B$25:$B$70,"-"))*Summary!$D$26</f>
        <v>0</v>
      </c>
      <c r="T97" s="52">
        <f>(SUMIFS(T$25:T$70,$B$25:$B$70,"+")-SUMIFS(T$25:T$70,$B$25:$B$70,"-"))*Summary!$D$26</f>
        <v>0</v>
      </c>
      <c r="U97" s="52">
        <f>(SUMIFS(U$25:U$70,$B$25:$B$70,"+")-SUMIFS(U$25:U$70,$B$25:$B$70,"-"))*Summary!$D$26</f>
        <v>0</v>
      </c>
      <c r="V97" s="52">
        <f>(SUMIFS(V$25:V$70,$B$25:$B$70,"+")-SUMIFS(V$25:V$70,$B$25:$B$70,"-"))*Summary!$D$26</f>
        <v>0</v>
      </c>
      <c r="W97" s="52">
        <f>(SUMIFS(W$25:W$70,$B$25:$B$70,"+")-SUMIFS(W$25:W$70,$B$25:$B$70,"-"))*Summary!$D$26</f>
        <v>0</v>
      </c>
      <c r="X97" s="52">
        <f>(SUMIFS(X$25:X$70,$B$25:$B$70,"+")-SUMIFS(X$25:X$70,$B$25:$B$70,"-"))*Summary!$D$26</f>
        <v>0</v>
      </c>
      <c r="Y97" s="52">
        <f>(SUMIFS(Y$25:Y$70,$B$25:$B$70,"+")-SUMIFS(Y$25:Y$70,$B$25:$B$70,"-"))*Summary!$D$26</f>
        <v>0</v>
      </c>
      <c r="Z97" s="52">
        <f>(SUMIFS(Z$25:Z$70,$B$25:$B$70,"+")-SUMIFS(Z$25:Z$70,$B$25:$B$70,"-"))*Summary!$D$26</f>
        <v>0</v>
      </c>
      <c r="AA97" s="52">
        <f>(SUMIFS(AA$25:AA$70,$B$25:$B$70,"+")-SUMIFS(AA$25:AA$70,$B$25:$B$70,"-"))*Summary!$D$26</f>
        <v>0</v>
      </c>
      <c r="AB97" s="52">
        <f>(SUMIFS(AB$25:AB$70,$B$25:$B$70,"+")-SUMIFS(AB$25:AB$70,$B$25:$B$70,"-"))*Summary!$D$26</f>
        <v>0</v>
      </c>
      <c r="AC97" s="52">
        <f>(SUMIFS(AC$25:AC$70,$B$25:$B$70,"+")-SUMIFS(AC$25:AC$70,$B$25:$B$70,"-"))*Summary!$D$26</f>
        <v>0</v>
      </c>
      <c r="AD97" s="52">
        <f>(SUMIFS(AD$25:AD$70,$B$25:$B$70,"+")-SUMIFS(AD$25:AD$70,$B$25:$B$70,"-"))*Summary!$D$26</f>
        <v>0</v>
      </c>
      <c r="AE97" s="52">
        <f>(SUMIFS(AE$25:AE$70,$B$25:$B$70,"+")-SUMIFS(AE$25:AE$70,$B$25:$B$70,"-"))*Summary!$D$26</f>
        <v>0</v>
      </c>
      <c r="AF97" s="52">
        <f>(SUMIFS(AF$25:AF$70,$B$25:$B$70,"+")-SUMIFS(AF$25:AF$70,$B$25:$B$70,"-"))*Summary!$D$26</f>
        <v>0</v>
      </c>
      <c r="AG97" s="52">
        <f>(SUMIFS(AG$25:AG$70,$B$25:$B$70,"+")-SUMIFS(AG$25:AG$70,$B$25:$B$70,"-"))*Summary!$D$26</f>
        <v>0</v>
      </c>
      <c r="AH97" s="52">
        <f>(SUMIFS(AH$25:AH$70,$B$25:$B$70,"+")-SUMIFS(AH$25:AH$70,$B$25:$B$70,"-"))*Summary!$D$26</f>
        <v>0</v>
      </c>
      <c r="AI97" s="52">
        <f>(SUMIFS(AI$25:AI$70,$B$25:$B$70,"+")-SUMIFS(AI$25:AI$70,$B$25:$B$70,"-"))*Summary!$D$26</f>
        <v>0</v>
      </c>
      <c r="AJ97" s="52">
        <f>(SUMIFS(AJ$25:AJ$70,$B$25:$B$70,"+")-SUMIFS(AJ$25:AJ$70,$B$25:$B$70,"-"))*Summary!$D$26</f>
        <v>0</v>
      </c>
      <c r="AK97" s="52">
        <f>(SUMIFS(AK$25:AK$70,$B$25:$B$70,"+")-SUMIFS(AK$25:AK$70,$B$25:$B$70,"-"))*Summary!$D$26</f>
        <v>0</v>
      </c>
      <c r="AL97" s="52">
        <f>(SUMIFS(AL$25:AL$70,$B$25:$B$70,"+")-SUMIFS(AL$25:AL$70,$B$25:$B$70,"-"))*Summary!$D$26</f>
        <v>0</v>
      </c>
      <c r="AM97" s="53">
        <f>(SUMIFS(AM$25:AM$70,$B$25:$B$70,"+")-SUMIFS(AM$25:AM$70,$B$25:$B$70,"-"))*Summary!$D$26</f>
        <v>0</v>
      </c>
    </row>
    <row r="98" spans="1:39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50" t="s">
        <v>135</v>
      </c>
      <c r="L98" s="51"/>
      <c r="M98" s="54">
        <f>IFERROR(M96/(M96+M97),0)</f>
        <v>0</v>
      </c>
      <c r="N98" s="54">
        <f t="shared" ref="N98:AM98" si="29">IFERROR(N96/(N96+N97),0)</f>
        <v>0</v>
      </c>
      <c r="O98" s="54">
        <f t="shared" si="29"/>
        <v>0</v>
      </c>
      <c r="P98" s="54">
        <f t="shared" si="29"/>
        <v>0</v>
      </c>
      <c r="Q98" s="54">
        <f t="shared" si="29"/>
        <v>0</v>
      </c>
      <c r="R98" s="54">
        <f t="shared" si="29"/>
        <v>0</v>
      </c>
      <c r="S98" s="54">
        <f t="shared" si="29"/>
        <v>0</v>
      </c>
      <c r="T98" s="54">
        <f t="shared" si="29"/>
        <v>0</v>
      </c>
      <c r="U98" s="54">
        <f t="shared" si="29"/>
        <v>0</v>
      </c>
      <c r="V98" s="54">
        <f t="shared" si="29"/>
        <v>0</v>
      </c>
      <c r="W98" s="54">
        <f t="shared" si="29"/>
        <v>0</v>
      </c>
      <c r="X98" s="54">
        <f t="shared" si="29"/>
        <v>0</v>
      </c>
      <c r="Y98" s="54">
        <f t="shared" si="29"/>
        <v>0</v>
      </c>
      <c r="Z98" s="54">
        <f t="shared" si="29"/>
        <v>0</v>
      </c>
      <c r="AA98" s="54">
        <f t="shared" si="29"/>
        <v>0</v>
      </c>
      <c r="AB98" s="54">
        <f t="shared" si="29"/>
        <v>0</v>
      </c>
      <c r="AC98" s="54">
        <f t="shared" si="29"/>
        <v>0</v>
      </c>
      <c r="AD98" s="54">
        <f t="shared" si="29"/>
        <v>0</v>
      </c>
      <c r="AE98" s="54">
        <f t="shared" si="29"/>
        <v>0</v>
      </c>
      <c r="AF98" s="54">
        <f t="shared" si="29"/>
        <v>0</v>
      </c>
      <c r="AG98" s="54">
        <f t="shared" si="29"/>
        <v>0</v>
      </c>
      <c r="AH98" s="54">
        <f t="shared" si="29"/>
        <v>0</v>
      </c>
      <c r="AI98" s="54">
        <f t="shared" si="29"/>
        <v>0</v>
      </c>
      <c r="AJ98" s="54">
        <f t="shared" si="29"/>
        <v>0</v>
      </c>
      <c r="AK98" s="54">
        <f t="shared" si="29"/>
        <v>0</v>
      </c>
      <c r="AL98" s="54">
        <f t="shared" si="29"/>
        <v>0</v>
      </c>
      <c r="AM98" s="63">
        <f t="shared" si="29"/>
        <v>0</v>
      </c>
    </row>
    <row r="99" spans="1:39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50" t="s">
        <v>136</v>
      </c>
      <c r="L99" s="51"/>
      <c r="M99" s="54">
        <f>IFERROR(M97/(M96+M97),0)</f>
        <v>0</v>
      </c>
      <c r="N99" s="54">
        <f t="shared" ref="N99:AM99" si="30">IFERROR(N97/(N96+N97),0)</f>
        <v>0</v>
      </c>
      <c r="O99" s="54">
        <f t="shared" si="30"/>
        <v>0</v>
      </c>
      <c r="P99" s="54">
        <f t="shared" si="30"/>
        <v>0</v>
      </c>
      <c r="Q99" s="54">
        <f t="shared" si="30"/>
        <v>0</v>
      </c>
      <c r="R99" s="54">
        <f t="shared" si="30"/>
        <v>0</v>
      </c>
      <c r="S99" s="54">
        <f t="shared" si="30"/>
        <v>0</v>
      </c>
      <c r="T99" s="54">
        <f t="shared" si="30"/>
        <v>0</v>
      </c>
      <c r="U99" s="54">
        <f t="shared" si="30"/>
        <v>0</v>
      </c>
      <c r="V99" s="54">
        <f t="shared" si="30"/>
        <v>0</v>
      </c>
      <c r="W99" s="54">
        <f t="shared" si="30"/>
        <v>0</v>
      </c>
      <c r="X99" s="54">
        <f t="shared" si="30"/>
        <v>0</v>
      </c>
      <c r="Y99" s="54">
        <f t="shared" si="30"/>
        <v>0</v>
      </c>
      <c r="Z99" s="54">
        <f t="shared" si="30"/>
        <v>0</v>
      </c>
      <c r="AA99" s="54">
        <f t="shared" si="30"/>
        <v>0</v>
      </c>
      <c r="AB99" s="54">
        <f t="shared" si="30"/>
        <v>0</v>
      </c>
      <c r="AC99" s="54">
        <f t="shared" si="30"/>
        <v>0</v>
      </c>
      <c r="AD99" s="54">
        <f t="shared" si="30"/>
        <v>0</v>
      </c>
      <c r="AE99" s="54">
        <f t="shared" si="30"/>
        <v>0</v>
      </c>
      <c r="AF99" s="54">
        <f t="shared" si="30"/>
        <v>0</v>
      </c>
      <c r="AG99" s="54">
        <f t="shared" si="30"/>
        <v>0</v>
      </c>
      <c r="AH99" s="54">
        <f t="shared" si="30"/>
        <v>0</v>
      </c>
      <c r="AI99" s="54">
        <f t="shared" si="30"/>
        <v>0</v>
      </c>
      <c r="AJ99" s="54">
        <f t="shared" si="30"/>
        <v>0</v>
      </c>
      <c r="AK99" s="54">
        <f t="shared" si="30"/>
        <v>0</v>
      </c>
      <c r="AL99" s="54">
        <f t="shared" si="30"/>
        <v>0</v>
      </c>
      <c r="AM99" s="63">
        <f t="shared" si="30"/>
        <v>0</v>
      </c>
    </row>
    <row r="100" spans="1:39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50" t="s">
        <v>137</v>
      </c>
      <c r="L100" s="51"/>
      <c r="M100" s="52">
        <f>M96</f>
        <v>0</v>
      </c>
      <c r="N100" s="52">
        <f>IF(M108+N96+N97&gt;'Tax Laws'!$C$23,('Tax Laws'!$C$23-M108)*N98,N96)</f>
        <v>0</v>
      </c>
      <c r="O100" s="52">
        <f>IF(N108+O96+O97&gt;'Tax Laws'!$C$23,('Tax Laws'!$C$23-N108)*O98,O96)</f>
        <v>0</v>
      </c>
      <c r="P100" s="52">
        <f>IF(O108+P96+P97&gt;'Tax Laws'!$C$23,('Tax Laws'!$C$23-O108)*P98,P96)</f>
        <v>0</v>
      </c>
      <c r="Q100" s="52">
        <f>IF(P108+Q96+Q97&gt;'Tax Laws'!$C$23,('Tax Laws'!$C$23-P108)*Q98,Q96)</f>
        <v>0</v>
      </c>
      <c r="R100" s="52">
        <f>IF(Q108+R96+R97&gt;'Tax Laws'!$C$23,('Tax Laws'!$C$23-Q108)*R98,R96)</f>
        <v>0</v>
      </c>
      <c r="S100" s="52">
        <f>IF(R108+S96+S97&gt;'Tax Laws'!$C$23,('Tax Laws'!$C$23-R108)*S98,S96)</f>
        <v>0</v>
      </c>
      <c r="T100" s="52">
        <f>IF(S108+T96+T97&gt;'Tax Laws'!$C$23,('Tax Laws'!$C$23-S108)*T98,T96)</f>
        <v>0</v>
      </c>
      <c r="U100" s="52">
        <f>IF(T108+U96+U97&gt;'Tax Laws'!$C$23,('Tax Laws'!$C$23-T108)*U98,U96)</f>
        <v>0</v>
      </c>
      <c r="V100" s="52">
        <f>IF(U108+V96+V97&gt;'Tax Laws'!$C$23,('Tax Laws'!$C$23-U108)*V98,V96)</f>
        <v>0</v>
      </c>
      <c r="W100" s="52">
        <f>IF(V108+W96+W97&gt;'Tax Laws'!$C$23,('Tax Laws'!$C$23-V108)*W98,W96)</f>
        <v>0</v>
      </c>
      <c r="X100" s="52">
        <f>IF(W108+X96+X97&gt;'Tax Laws'!$C$23,('Tax Laws'!$C$23-W108)*X98,X96)</f>
        <v>0</v>
      </c>
      <c r="Y100" s="52">
        <f>IF(X108+Y96+Y97&gt;'Tax Laws'!$C$23,('Tax Laws'!$C$23-X108)*Y98,Y96)</f>
        <v>0</v>
      </c>
      <c r="Z100" s="52">
        <f>IF(Y108+Z96+Z97&gt;'Tax Laws'!$C$23,('Tax Laws'!$C$23-Y108)*Z98,Z96)</f>
        <v>0</v>
      </c>
      <c r="AA100" s="52">
        <f>IF(Z108+AA96+AA97&gt;'Tax Laws'!$C$23,('Tax Laws'!$C$23-Z108)*AA98,AA96)</f>
        <v>0</v>
      </c>
      <c r="AB100" s="52">
        <f>IF(AA108+AB96+AB97&gt;'Tax Laws'!$C$23,('Tax Laws'!$C$23-AA108)*AB98,AB96)</f>
        <v>0</v>
      </c>
      <c r="AC100" s="52">
        <f>IF(AB108+AC96+AC97&gt;'Tax Laws'!$C$23,('Tax Laws'!$C$23-AB108)*AC98,AC96)</f>
        <v>0</v>
      </c>
      <c r="AD100" s="52">
        <f>IF(AC108+AD96+AD97&gt;'Tax Laws'!$C$23,('Tax Laws'!$C$23-AC108)*AD98,AD96)</f>
        <v>0</v>
      </c>
      <c r="AE100" s="52">
        <f>IF(AD108+AE96+AE97&gt;'Tax Laws'!$C$23,('Tax Laws'!$C$23-AD108)*AE98,AE96)</f>
        <v>0</v>
      </c>
      <c r="AF100" s="52">
        <f>IF(AE108+AF96+AF97&gt;'Tax Laws'!$C$23,('Tax Laws'!$C$23-AE108)*AF98,AF96)</f>
        <v>0</v>
      </c>
      <c r="AG100" s="52">
        <f>IF(AF108+AG96+AG97&gt;'Tax Laws'!$C$23,('Tax Laws'!$C$23-AF108)*AG98,AG96)</f>
        <v>0</v>
      </c>
      <c r="AH100" s="52">
        <f>IF(AG108+AH96+AH97&gt;'Tax Laws'!$C$23,('Tax Laws'!$C$23-AG108)*AH98,AH96)</f>
        <v>0</v>
      </c>
      <c r="AI100" s="52">
        <f>IF(AH108+AI96+AI97&gt;'Tax Laws'!$C$23,('Tax Laws'!$C$23-AH108)*AI98,AI96)</f>
        <v>0</v>
      </c>
      <c r="AJ100" s="52">
        <f>IF(AI108+AJ96+AJ97&gt;'Tax Laws'!$C$23,('Tax Laws'!$C$23-AI108)*AJ98,AJ96)</f>
        <v>0</v>
      </c>
      <c r="AK100" s="52">
        <f>IF(AJ108+AK96+AK97&gt;'Tax Laws'!$C$23,('Tax Laws'!$C$23-AJ108)*AK98,AK96)</f>
        <v>0</v>
      </c>
      <c r="AL100" s="52">
        <f>IF(AK108+AL96+AL97&gt;'Tax Laws'!$C$23,('Tax Laws'!$C$23-AK108)*AL98,AL96)</f>
        <v>0</v>
      </c>
      <c r="AM100" s="53">
        <f>IF(AL108+AM96+AM97&gt;'Tax Laws'!$C$23,('Tax Laws'!$C$23-AL108)*AM98,AM96)</f>
        <v>0</v>
      </c>
    </row>
    <row r="101" spans="1:39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50" t="s">
        <v>138</v>
      </c>
      <c r="L101" s="51"/>
      <c r="M101" s="52">
        <f>M97</f>
        <v>0</v>
      </c>
      <c r="N101" s="52">
        <f>IF(M108+N97+N96&gt;'Tax Laws'!$C$23,('Tax Laws'!$C$23-M108)*N99,N97)</f>
        <v>0</v>
      </c>
      <c r="O101" s="52">
        <f>IF(N108+O97+O96&gt;'Tax Laws'!$C$23,('Tax Laws'!$C$23-N108)*O99,O97)</f>
        <v>0</v>
      </c>
      <c r="P101" s="52">
        <f>IF(O108+P97+P96&gt;'Tax Laws'!$C$23,('Tax Laws'!$C$23-O108)*P99,P97)</f>
        <v>0</v>
      </c>
      <c r="Q101" s="52">
        <f>IF(P108+Q97+Q96&gt;'Tax Laws'!$C$23,('Tax Laws'!$C$23-P108)*Q99,Q97)</f>
        <v>0</v>
      </c>
      <c r="R101" s="52">
        <f>IF(Q108+R97+R96&gt;'Tax Laws'!$C$23,('Tax Laws'!$C$23-Q108)*R99,R97)</f>
        <v>0</v>
      </c>
      <c r="S101" s="52">
        <f>IF(R108+S97+S96&gt;'Tax Laws'!$C$23,('Tax Laws'!$C$23-R108)*S99,S97)</f>
        <v>0</v>
      </c>
      <c r="T101" s="52">
        <f>IF(S108+T97+T96&gt;'Tax Laws'!$C$23,('Tax Laws'!$C$23-S108)*T99,T97)</f>
        <v>0</v>
      </c>
      <c r="U101" s="52">
        <f>IF(T108+U97+U96&gt;'Tax Laws'!$C$23,('Tax Laws'!$C$23-T108)*U99,U97)</f>
        <v>0</v>
      </c>
      <c r="V101" s="52">
        <f>IF(U108+V97+V96&gt;'Tax Laws'!$C$23,('Tax Laws'!$C$23-U108)*V99,V97)</f>
        <v>0</v>
      </c>
      <c r="W101" s="52">
        <f>IF(V108+W97+W96&gt;'Tax Laws'!$C$23,('Tax Laws'!$C$23-V108)*W99,W97)</f>
        <v>0</v>
      </c>
      <c r="X101" s="52">
        <f>IF(W108+X97+X96&gt;'Tax Laws'!$C$23,('Tax Laws'!$C$23-W108)*X99,X97)</f>
        <v>0</v>
      </c>
      <c r="Y101" s="52">
        <f>IF(X108+Y97+Y96&gt;'Tax Laws'!$C$23,('Tax Laws'!$C$23-X108)*Y99,Y97)</f>
        <v>0</v>
      </c>
      <c r="Z101" s="52">
        <f>IF(Y108+Z97+Z96&gt;'Tax Laws'!$C$23,('Tax Laws'!$C$23-Y108)*Z99,Z97)</f>
        <v>0</v>
      </c>
      <c r="AA101" s="52">
        <f>IF(Z108+AA97+AA96&gt;'Tax Laws'!$C$23,('Tax Laws'!$C$23-Z108)*AA99,AA97)</f>
        <v>0</v>
      </c>
      <c r="AB101" s="52">
        <f>IF(AA108+AB97+AB96&gt;'Tax Laws'!$C$23,('Tax Laws'!$C$23-AA108)*AB99,AB97)</f>
        <v>0</v>
      </c>
      <c r="AC101" s="52">
        <f>IF(AB108+AC97+AC96&gt;'Tax Laws'!$C$23,('Tax Laws'!$C$23-AB108)*AC99,AC97)</f>
        <v>0</v>
      </c>
      <c r="AD101" s="52">
        <f>IF(AC108+AD97+AD96&gt;'Tax Laws'!$C$23,('Tax Laws'!$C$23-AC108)*AD99,AD97)</f>
        <v>0</v>
      </c>
      <c r="AE101" s="52">
        <f>IF(AD108+AE97+AE96&gt;'Tax Laws'!$C$23,('Tax Laws'!$C$23-AD108)*AE99,AE97)</f>
        <v>0</v>
      </c>
      <c r="AF101" s="52">
        <f>IF(AE108+AF97+AF96&gt;'Tax Laws'!$C$23,('Tax Laws'!$C$23-AE108)*AF99,AF97)</f>
        <v>0</v>
      </c>
      <c r="AG101" s="52">
        <f>IF(AF108+AG97+AG96&gt;'Tax Laws'!$C$23,('Tax Laws'!$C$23-AF108)*AG99,AG97)</f>
        <v>0</v>
      </c>
      <c r="AH101" s="52">
        <f>IF(AG108+AH97+AH96&gt;'Tax Laws'!$C$23,('Tax Laws'!$C$23-AG108)*AH99,AH97)</f>
        <v>0</v>
      </c>
      <c r="AI101" s="52">
        <f>IF(AH108+AI97+AI96&gt;'Tax Laws'!$C$23,('Tax Laws'!$C$23-AH108)*AI99,AI97)</f>
        <v>0</v>
      </c>
      <c r="AJ101" s="52">
        <f>IF(AI108+AJ97+AJ96&gt;'Tax Laws'!$C$23,('Tax Laws'!$C$23-AI108)*AJ99,AJ97)</f>
        <v>0</v>
      </c>
      <c r="AK101" s="52">
        <f>IF(AJ108+AK97+AK96&gt;'Tax Laws'!$C$23,('Tax Laws'!$C$23-AJ108)*AK99,AK97)</f>
        <v>0</v>
      </c>
      <c r="AL101" s="52">
        <f>IF(AK108+AL97+AL96&gt;'Tax Laws'!$C$23,('Tax Laws'!$C$23-AK108)*AL99,AL97)</f>
        <v>0</v>
      </c>
      <c r="AM101" s="53">
        <f>IF(AL108+AM97+AM96&gt;'Tax Laws'!$C$23,('Tax Laws'!$C$23-AL108)*AM99,AM97)</f>
        <v>0</v>
      </c>
    </row>
    <row r="102" spans="1:39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50"/>
      <c r="L102" s="51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63"/>
    </row>
    <row r="103" spans="1:39" x14ac:dyDescent="0.25">
      <c r="A103" s="26"/>
      <c r="B103" s="26"/>
      <c r="C103" s="26"/>
      <c r="D103" s="26"/>
      <c r="E103" s="112"/>
      <c r="F103" s="112" t="s">
        <v>36</v>
      </c>
      <c r="G103" s="26"/>
      <c r="H103" s="26"/>
      <c r="I103" s="26"/>
      <c r="J103" s="26"/>
      <c r="K103" s="50" t="s">
        <v>139</v>
      </c>
      <c r="L103" s="51"/>
      <c r="M103" s="78">
        <f>IFERROR(M100*(M95/(M95+M94)),0)</f>
        <v>0</v>
      </c>
      <c r="N103" s="78">
        <f t="shared" ref="N103:AM103" si="31">IFERROR(N100*(N95/(N95+N94)),0)</f>
        <v>0</v>
      </c>
      <c r="O103" s="78">
        <f t="shared" si="31"/>
        <v>0</v>
      </c>
      <c r="P103" s="78">
        <f t="shared" si="31"/>
        <v>0</v>
      </c>
      <c r="Q103" s="78">
        <f t="shared" si="31"/>
        <v>0</v>
      </c>
      <c r="R103" s="78">
        <f t="shared" si="31"/>
        <v>0</v>
      </c>
      <c r="S103" s="78">
        <f t="shared" si="31"/>
        <v>0</v>
      </c>
      <c r="T103" s="78">
        <f t="shared" si="31"/>
        <v>0</v>
      </c>
      <c r="U103" s="78">
        <f t="shared" si="31"/>
        <v>0</v>
      </c>
      <c r="V103" s="78">
        <f t="shared" si="31"/>
        <v>0</v>
      </c>
      <c r="W103" s="78">
        <f t="shared" si="31"/>
        <v>0</v>
      </c>
      <c r="X103" s="78">
        <f t="shared" si="31"/>
        <v>0</v>
      </c>
      <c r="Y103" s="78">
        <f t="shared" si="31"/>
        <v>0</v>
      </c>
      <c r="Z103" s="78">
        <f t="shared" si="31"/>
        <v>0</v>
      </c>
      <c r="AA103" s="78">
        <f t="shared" si="31"/>
        <v>0</v>
      </c>
      <c r="AB103" s="78">
        <f t="shared" si="31"/>
        <v>0</v>
      </c>
      <c r="AC103" s="78">
        <f t="shared" si="31"/>
        <v>0</v>
      </c>
      <c r="AD103" s="78">
        <f t="shared" si="31"/>
        <v>0</v>
      </c>
      <c r="AE103" s="78">
        <f t="shared" si="31"/>
        <v>0</v>
      </c>
      <c r="AF103" s="78">
        <f t="shared" si="31"/>
        <v>0</v>
      </c>
      <c r="AG103" s="78">
        <f t="shared" si="31"/>
        <v>0</v>
      </c>
      <c r="AH103" s="78">
        <f t="shared" si="31"/>
        <v>0</v>
      </c>
      <c r="AI103" s="78">
        <f t="shared" si="31"/>
        <v>0</v>
      </c>
      <c r="AJ103" s="78">
        <f t="shared" si="31"/>
        <v>0</v>
      </c>
      <c r="AK103" s="78">
        <f t="shared" si="31"/>
        <v>0</v>
      </c>
      <c r="AL103" s="78">
        <f t="shared" si="31"/>
        <v>0</v>
      </c>
      <c r="AM103" s="110">
        <f t="shared" si="31"/>
        <v>0</v>
      </c>
    </row>
    <row r="104" spans="1:39" x14ac:dyDescent="0.25">
      <c r="A104" s="26"/>
      <c r="B104" s="26"/>
      <c r="C104" s="26"/>
      <c r="D104" s="26"/>
      <c r="E104" s="112" t="s">
        <v>36</v>
      </c>
      <c r="F104" s="112" t="s">
        <v>36</v>
      </c>
      <c r="G104" s="26"/>
      <c r="H104" s="26"/>
      <c r="I104" s="26"/>
      <c r="J104" s="26"/>
      <c r="K104" s="50" t="s">
        <v>140</v>
      </c>
      <c r="L104" s="51"/>
      <c r="M104" s="78">
        <f>IFERROR(M100*(M94/(M95+M94)),0)</f>
        <v>0</v>
      </c>
      <c r="N104" s="78">
        <f t="shared" ref="N104:AM104" si="32">IFERROR(N100*(N94/(N95+N94)),0)</f>
        <v>0</v>
      </c>
      <c r="O104" s="78">
        <f t="shared" si="32"/>
        <v>0</v>
      </c>
      <c r="P104" s="78">
        <f t="shared" si="32"/>
        <v>0</v>
      </c>
      <c r="Q104" s="78">
        <f t="shared" si="32"/>
        <v>0</v>
      </c>
      <c r="R104" s="78">
        <f t="shared" si="32"/>
        <v>0</v>
      </c>
      <c r="S104" s="78">
        <f t="shared" si="32"/>
        <v>0</v>
      </c>
      <c r="T104" s="78">
        <f t="shared" si="32"/>
        <v>0</v>
      </c>
      <c r="U104" s="78">
        <f t="shared" si="32"/>
        <v>0</v>
      </c>
      <c r="V104" s="78">
        <f t="shared" si="32"/>
        <v>0</v>
      </c>
      <c r="W104" s="78">
        <f t="shared" si="32"/>
        <v>0</v>
      </c>
      <c r="X104" s="78">
        <f t="shared" si="32"/>
        <v>0</v>
      </c>
      <c r="Y104" s="78">
        <f t="shared" si="32"/>
        <v>0</v>
      </c>
      <c r="Z104" s="78">
        <f t="shared" si="32"/>
        <v>0</v>
      </c>
      <c r="AA104" s="78">
        <f t="shared" si="32"/>
        <v>0</v>
      </c>
      <c r="AB104" s="78">
        <f t="shared" si="32"/>
        <v>0</v>
      </c>
      <c r="AC104" s="78">
        <f t="shared" si="32"/>
        <v>0</v>
      </c>
      <c r="AD104" s="78">
        <f t="shared" si="32"/>
        <v>0</v>
      </c>
      <c r="AE104" s="78">
        <f t="shared" si="32"/>
        <v>0</v>
      </c>
      <c r="AF104" s="78">
        <f t="shared" si="32"/>
        <v>0</v>
      </c>
      <c r="AG104" s="78">
        <f t="shared" si="32"/>
        <v>0</v>
      </c>
      <c r="AH104" s="78">
        <f t="shared" si="32"/>
        <v>0</v>
      </c>
      <c r="AI104" s="78">
        <f t="shared" si="32"/>
        <v>0</v>
      </c>
      <c r="AJ104" s="78">
        <f t="shared" si="32"/>
        <v>0</v>
      </c>
      <c r="AK104" s="78">
        <f t="shared" si="32"/>
        <v>0</v>
      </c>
      <c r="AL104" s="78">
        <f t="shared" si="32"/>
        <v>0</v>
      </c>
      <c r="AM104" s="110">
        <f t="shared" si="32"/>
        <v>0</v>
      </c>
    </row>
    <row r="105" spans="1:39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50"/>
      <c r="L105" s="51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63"/>
    </row>
    <row r="106" spans="1:39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50" t="s">
        <v>141</v>
      </c>
      <c r="L106" s="51"/>
      <c r="M106" s="52">
        <f>M100</f>
        <v>0</v>
      </c>
      <c r="N106" s="52">
        <f t="shared" ref="N106:AM106" si="33">M106+N100</f>
        <v>0</v>
      </c>
      <c r="O106" s="52">
        <f t="shared" si="33"/>
        <v>0</v>
      </c>
      <c r="P106" s="52">
        <f t="shared" si="33"/>
        <v>0</v>
      </c>
      <c r="Q106" s="52">
        <f t="shared" si="33"/>
        <v>0</v>
      </c>
      <c r="R106" s="52">
        <f t="shared" si="33"/>
        <v>0</v>
      </c>
      <c r="S106" s="52">
        <f t="shared" si="33"/>
        <v>0</v>
      </c>
      <c r="T106" s="52">
        <f t="shared" si="33"/>
        <v>0</v>
      </c>
      <c r="U106" s="52">
        <f t="shared" si="33"/>
        <v>0</v>
      </c>
      <c r="V106" s="52">
        <f t="shared" si="33"/>
        <v>0</v>
      </c>
      <c r="W106" s="52">
        <f t="shared" si="33"/>
        <v>0</v>
      </c>
      <c r="X106" s="52">
        <f t="shared" si="33"/>
        <v>0</v>
      </c>
      <c r="Y106" s="52">
        <f t="shared" si="33"/>
        <v>0</v>
      </c>
      <c r="Z106" s="52">
        <f t="shared" si="33"/>
        <v>0</v>
      </c>
      <c r="AA106" s="52">
        <f t="shared" si="33"/>
        <v>0</v>
      </c>
      <c r="AB106" s="52">
        <f t="shared" si="33"/>
        <v>0</v>
      </c>
      <c r="AC106" s="52">
        <f t="shared" si="33"/>
        <v>0</v>
      </c>
      <c r="AD106" s="52">
        <f t="shared" si="33"/>
        <v>0</v>
      </c>
      <c r="AE106" s="52">
        <f t="shared" si="33"/>
        <v>0</v>
      </c>
      <c r="AF106" s="52">
        <f t="shared" si="33"/>
        <v>0</v>
      </c>
      <c r="AG106" s="52">
        <f t="shared" si="33"/>
        <v>0</v>
      </c>
      <c r="AH106" s="52">
        <f t="shared" si="33"/>
        <v>0</v>
      </c>
      <c r="AI106" s="52">
        <f t="shared" si="33"/>
        <v>0</v>
      </c>
      <c r="AJ106" s="52">
        <f t="shared" si="33"/>
        <v>0</v>
      </c>
      <c r="AK106" s="52">
        <f t="shared" si="33"/>
        <v>0</v>
      </c>
      <c r="AL106" s="52">
        <f t="shared" si="33"/>
        <v>0</v>
      </c>
      <c r="AM106" s="53">
        <f t="shared" si="33"/>
        <v>0</v>
      </c>
    </row>
    <row r="107" spans="1:39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50" t="s">
        <v>142</v>
      </c>
      <c r="L107" s="51"/>
      <c r="M107" s="52">
        <f>M101</f>
        <v>0</v>
      </c>
      <c r="N107" s="52">
        <f t="shared" ref="N107:AM107" si="34">M107+N101</f>
        <v>0</v>
      </c>
      <c r="O107" s="52">
        <f t="shared" si="34"/>
        <v>0</v>
      </c>
      <c r="P107" s="52">
        <f t="shared" si="34"/>
        <v>0</v>
      </c>
      <c r="Q107" s="52">
        <f t="shared" si="34"/>
        <v>0</v>
      </c>
      <c r="R107" s="52">
        <f t="shared" si="34"/>
        <v>0</v>
      </c>
      <c r="S107" s="52">
        <f t="shared" si="34"/>
        <v>0</v>
      </c>
      <c r="T107" s="52">
        <f t="shared" si="34"/>
        <v>0</v>
      </c>
      <c r="U107" s="52">
        <f t="shared" si="34"/>
        <v>0</v>
      </c>
      <c r="V107" s="52">
        <f t="shared" si="34"/>
        <v>0</v>
      </c>
      <c r="W107" s="52">
        <f t="shared" si="34"/>
        <v>0</v>
      </c>
      <c r="X107" s="52">
        <f t="shared" si="34"/>
        <v>0</v>
      </c>
      <c r="Y107" s="52">
        <f t="shared" si="34"/>
        <v>0</v>
      </c>
      <c r="Z107" s="52">
        <f t="shared" si="34"/>
        <v>0</v>
      </c>
      <c r="AA107" s="52">
        <f t="shared" si="34"/>
        <v>0</v>
      </c>
      <c r="AB107" s="52">
        <f t="shared" si="34"/>
        <v>0</v>
      </c>
      <c r="AC107" s="52">
        <f t="shared" si="34"/>
        <v>0</v>
      </c>
      <c r="AD107" s="52">
        <f t="shared" si="34"/>
        <v>0</v>
      </c>
      <c r="AE107" s="52">
        <f t="shared" si="34"/>
        <v>0</v>
      </c>
      <c r="AF107" s="52">
        <f t="shared" si="34"/>
        <v>0</v>
      </c>
      <c r="AG107" s="52">
        <f t="shared" si="34"/>
        <v>0</v>
      </c>
      <c r="AH107" s="52">
        <f t="shared" si="34"/>
        <v>0</v>
      </c>
      <c r="AI107" s="52">
        <f t="shared" si="34"/>
        <v>0</v>
      </c>
      <c r="AJ107" s="52">
        <f t="shared" si="34"/>
        <v>0</v>
      </c>
      <c r="AK107" s="52">
        <f t="shared" si="34"/>
        <v>0</v>
      </c>
      <c r="AL107" s="52">
        <f t="shared" si="34"/>
        <v>0</v>
      </c>
      <c r="AM107" s="53">
        <f t="shared" si="34"/>
        <v>0</v>
      </c>
    </row>
    <row r="108" spans="1:39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50" t="s">
        <v>143</v>
      </c>
      <c r="L108" s="51"/>
      <c r="M108" s="52">
        <f>M106+M107</f>
        <v>0</v>
      </c>
      <c r="N108" s="52">
        <f t="shared" ref="N108:AM108" si="35">N106+N107</f>
        <v>0</v>
      </c>
      <c r="O108" s="52">
        <f t="shared" si="35"/>
        <v>0</v>
      </c>
      <c r="P108" s="52">
        <f t="shared" si="35"/>
        <v>0</v>
      </c>
      <c r="Q108" s="52">
        <f t="shared" si="35"/>
        <v>0</v>
      </c>
      <c r="R108" s="52">
        <f t="shared" si="35"/>
        <v>0</v>
      </c>
      <c r="S108" s="52">
        <f t="shared" si="35"/>
        <v>0</v>
      </c>
      <c r="T108" s="52">
        <f t="shared" si="35"/>
        <v>0</v>
      </c>
      <c r="U108" s="52">
        <f t="shared" si="35"/>
        <v>0</v>
      </c>
      <c r="V108" s="52">
        <f t="shared" si="35"/>
        <v>0</v>
      </c>
      <c r="W108" s="52">
        <f t="shared" si="35"/>
        <v>0</v>
      </c>
      <c r="X108" s="52">
        <f t="shared" si="35"/>
        <v>0</v>
      </c>
      <c r="Y108" s="52">
        <f t="shared" si="35"/>
        <v>0</v>
      </c>
      <c r="Z108" s="52">
        <f t="shared" si="35"/>
        <v>0</v>
      </c>
      <c r="AA108" s="52">
        <f t="shared" si="35"/>
        <v>0</v>
      </c>
      <c r="AB108" s="52">
        <f t="shared" si="35"/>
        <v>0</v>
      </c>
      <c r="AC108" s="52">
        <f t="shared" si="35"/>
        <v>0</v>
      </c>
      <c r="AD108" s="52">
        <f t="shared" si="35"/>
        <v>0</v>
      </c>
      <c r="AE108" s="52">
        <f t="shared" si="35"/>
        <v>0</v>
      </c>
      <c r="AF108" s="52">
        <f t="shared" si="35"/>
        <v>0</v>
      </c>
      <c r="AG108" s="52">
        <f t="shared" si="35"/>
        <v>0</v>
      </c>
      <c r="AH108" s="52">
        <f t="shared" si="35"/>
        <v>0</v>
      </c>
      <c r="AI108" s="52">
        <f t="shared" si="35"/>
        <v>0</v>
      </c>
      <c r="AJ108" s="52">
        <f t="shared" si="35"/>
        <v>0</v>
      </c>
      <c r="AK108" s="52">
        <f t="shared" si="35"/>
        <v>0</v>
      </c>
      <c r="AL108" s="52">
        <f t="shared" si="35"/>
        <v>0</v>
      </c>
      <c r="AM108" s="53">
        <f t="shared" si="35"/>
        <v>0</v>
      </c>
    </row>
    <row r="109" spans="1:39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50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55"/>
    </row>
    <row r="110" spans="1:39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50" t="s">
        <v>104</v>
      </c>
      <c r="L110" s="51"/>
      <c r="M110" s="52">
        <f>SUMIFS(M$25:M$131,$F$25:$F$131,"+",$E$25:$E131,"&lt;&gt;+")-SUMIFS(M$25:M$131,$F$25:$F$131,"-",$E25:$E$131,"&lt;&gt;-")</f>
        <v>0</v>
      </c>
      <c r="N110" s="52">
        <f>SUMIFS(N$25:N$131,$F$25:$F$131,"+",$E$25:$E131,"&lt;&gt;+")-SUMIFS(N$25:N$131,$F$25:$F$131,"-",$E25:$E$131,"&lt;&gt;-")</f>
        <v>0</v>
      </c>
      <c r="O110" s="52">
        <f>SUMIFS(O$25:O$131,$F$25:$F$131,"+",$E$25:$E131,"&lt;&gt;+")-SUMIFS(O$25:O$131,$F$25:$F$131,"-",$E25:$E$131,"&lt;&gt;-")</f>
        <v>0</v>
      </c>
      <c r="P110" s="52">
        <f>SUMIFS(P$25:P$131,$F$25:$F$131,"+",$E$25:$E131,"&lt;&gt;+")-SUMIFS(P$25:P$131,$F$25:$F$131,"-",$E25:$E$131,"&lt;&gt;-")</f>
        <v>0</v>
      </c>
      <c r="Q110" s="52">
        <f>SUMIFS(Q$25:Q$131,$F$25:$F$131,"+",$E$25:$E131,"&lt;&gt;+")-SUMIFS(Q$25:Q$131,$F$25:$F$131,"-",$E25:$E$131,"&lt;&gt;-")</f>
        <v>0</v>
      </c>
      <c r="R110" s="52">
        <f>SUMIFS(R$25:R$131,$F$25:$F$131,"+",$E$25:$E131,"&lt;&gt;+")-SUMIFS(R$25:R$131,$F$25:$F$131,"-",$E25:$E$131,"&lt;&gt;-")</f>
        <v>0</v>
      </c>
      <c r="S110" s="52">
        <f>SUMIFS(S$25:S$131,$F$25:$F$131,"+",$E$25:$E131,"&lt;&gt;+")-SUMIFS(S$25:S$131,$F$25:$F$131,"-",$E25:$E$131,"&lt;&gt;-")</f>
        <v>0</v>
      </c>
      <c r="T110" s="52">
        <f>SUMIFS(T$25:T$131,$F$25:$F$131,"+",$E$25:$E131,"&lt;&gt;+")-SUMIFS(T$25:T$131,$F$25:$F$131,"-",$E25:$E$131,"&lt;&gt;-")</f>
        <v>0</v>
      </c>
      <c r="U110" s="52">
        <f>SUMIFS(U$25:U$131,$F$25:$F$131,"+",$E$25:$E131,"&lt;&gt;+")-SUMIFS(U$25:U$131,$F$25:$F$131,"-",$E25:$E$131,"&lt;&gt;-")</f>
        <v>0</v>
      </c>
      <c r="V110" s="52">
        <f>SUMIFS(V$25:V$131,$F$25:$F$131,"+",$E$25:$E131,"&lt;&gt;+")-SUMIFS(V$25:V$131,$F$25:$F$131,"-",$E25:$E$131,"&lt;&gt;-")</f>
        <v>0</v>
      </c>
      <c r="W110" s="52">
        <f>SUMIFS(W$25:W$131,$F$25:$F$131,"+",$E$25:$E131,"&lt;&gt;+")-SUMIFS(W$25:W$131,$F$25:$F$131,"-",$E25:$E$131,"&lt;&gt;-")</f>
        <v>0</v>
      </c>
      <c r="X110" s="52">
        <f>SUMIFS(X$25:X$131,$F$25:$F$131,"+",$E$25:$E131,"&lt;&gt;+")-SUMIFS(X$25:X$131,$F$25:$F$131,"-",$E25:$E$131,"&lt;&gt;-")</f>
        <v>0</v>
      </c>
      <c r="Y110" s="52">
        <f>SUMIFS(Y$25:Y$131,$F$25:$F$131,"+",$E$25:$E131,"&lt;&gt;+")-SUMIFS(Y$25:Y$131,$F$25:$F$131,"-",$E25:$E$131,"&lt;&gt;-")</f>
        <v>0</v>
      </c>
      <c r="Z110" s="52">
        <f>SUMIFS(Z$25:Z$131,$F$25:$F$131,"+",$E$25:$E131,"&lt;&gt;+")-SUMIFS(Z$25:Z$131,$F$25:$F$131,"-",$E25:$E$131,"&lt;&gt;-")</f>
        <v>0</v>
      </c>
      <c r="AA110" s="52">
        <f>SUMIFS(AA$25:AA$131,$F$25:$F$131,"+",$E$25:$E131,"&lt;&gt;+")-SUMIFS(AA$25:AA$131,$F$25:$F$131,"-",$E25:$E$131,"&lt;&gt;-")</f>
        <v>0</v>
      </c>
      <c r="AB110" s="52">
        <f>SUMIFS(AB$25:AB$131,$F$25:$F$131,"+",$E$25:$E131,"&lt;&gt;+")-SUMIFS(AB$25:AB$131,$F$25:$F$131,"-",$E25:$E$131,"&lt;&gt;-")</f>
        <v>0</v>
      </c>
      <c r="AC110" s="52">
        <f>SUMIFS(AC$25:AC$131,$F$25:$F$131,"+",$E$25:$E131,"&lt;&gt;+")-SUMIFS(AC$25:AC$131,$F$25:$F$131,"-",$E25:$E$131,"&lt;&gt;-")</f>
        <v>0</v>
      </c>
      <c r="AD110" s="52">
        <f>SUMIFS(AD$25:AD$131,$F$25:$F$131,"+",$E$25:$E131,"&lt;&gt;+")-SUMIFS(AD$25:AD$131,$F$25:$F$131,"-",$E25:$E$131,"&lt;&gt;-")</f>
        <v>0</v>
      </c>
      <c r="AE110" s="52">
        <f>SUMIFS(AE$25:AE$131,$F$25:$F$131,"+",$E$25:$E131,"&lt;&gt;+")-SUMIFS(AE$25:AE$131,$F$25:$F$131,"-",$E25:$E$131,"&lt;&gt;-")</f>
        <v>0</v>
      </c>
      <c r="AF110" s="52">
        <f>SUMIFS(AF$25:AF$131,$F$25:$F$131,"+",$E$25:$E131,"&lt;&gt;+")-SUMIFS(AF$25:AF$131,$F$25:$F$131,"-",$E25:$E$131,"&lt;&gt;-")</f>
        <v>0</v>
      </c>
      <c r="AG110" s="52">
        <f>SUMIFS(AG$25:AG$131,$F$25:$F$131,"+",$E$25:$E131,"&lt;&gt;+")-SUMIFS(AG$25:AG$131,$F$25:$F$131,"-",$E25:$E$131,"&lt;&gt;-")</f>
        <v>0</v>
      </c>
      <c r="AH110" s="52">
        <f>SUMIFS(AH$25:AH$131,$F$25:$F$131,"+",$E$25:$E131,"&lt;&gt;+")-SUMIFS(AH$25:AH$131,$F$25:$F$131,"-",$E25:$E$131,"&lt;&gt;-")</f>
        <v>0</v>
      </c>
      <c r="AI110" s="52">
        <f>SUMIFS(AI$25:AI$131,$F$25:$F$131,"+",$E$25:$E131,"&lt;&gt;+")-SUMIFS(AI$25:AI$131,$F$25:$F$131,"-",$E25:$E$131,"&lt;&gt;-")</f>
        <v>0</v>
      </c>
      <c r="AJ110" s="52">
        <f>SUMIFS(AJ$25:AJ$131,$F$25:$F$131,"+",$E$25:$E131,"&lt;&gt;+")-SUMIFS(AJ$25:AJ$131,$F$25:$F$131,"-",$E25:$E$131,"&lt;&gt;-")</f>
        <v>0</v>
      </c>
      <c r="AK110" s="52">
        <f>SUMIFS(AK$25:AK$131,$F$25:$F$131,"+",$E$25:$E131,"&lt;&gt;+")-SUMIFS(AK$25:AK$131,$F$25:$F$131,"-",$E25:$E$131,"&lt;&gt;-")</f>
        <v>0</v>
      </c>
      <c r="AL110" s="52">
        <f>SUMIFS(AL$25:AL$131,$F$25:$F$131,"+",$E$25:$E131,"&lt;&gt;+")-SUMIFS(AL$25:AL$131,$F$25:$F$131,"-",$E25:$E$131,"&lt;&gt;-")</f>
        <v>0</v>
      </c>
      <c r="AM110" s="53">
        <f>SUMIFS(AM$25:AM$131,$F$25:$F$131,"+",$E$25:$E131,"&lt;&gt;+")-SUMIFS(AM$25:AM$131,$F$25:$F$131,"-",$E25:$E$131,"&lt;&gt;-")</f>
        <v>0</v>
      </c>
    </row>
    <row r="111" spans="1:39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50" t="s">
        <v>105</v>
      </c>
      <c r="L111" s="51"/>
      <c r="M111" s="52">
        <f>IF(M5&lt;&gt;"",('Tax Laws'!$C$29*Summary!$D$33)/$L$5,0)</f>
        <v>0</v>
      </c>
      <c r="N111" s="52">
        <f>IF(N5&lt;&gt;"",('Tax Laws'!$C$29*Summary!$D$33)/$L$5,0)</f>
        <v>0</v>
      </c>
      <c r="O111" s="52">
        <f>IF(O5&lt;&gt;"",('Tax Laws'!$C$29*Summary!$D$33)/$L$5,0)</f>
        <v>0</v>
      </c>
      <c r="P111" s="52">
        <f>IF(P5&lt;&gt;"",('Tax Laws'!$C$29*Summary!$D$33)/$L$5,0)</f>
        <v>0</v>
      </c>
      <c r="Q111" s="52">
        <f>IF(Q5&lt;&gt;"",('Tax Laws'!$C$29*Summary!$D$33)/$L$5,0)</f>
        <v>0</v>
      </c>
      <c r="R111" s="52">
        <f>IF(R5&lt;&gt;"",('Tax Laws'!$C$29*Summary!$D$33)/$L$5,0)</f>
        <v>0</v>
      </c>
      <c r="S111" s="52">
        <f>IF(S5&lt;&gt;"",('Tax Laws'!$C$29*Summary!$D$33)/$L$5,0)</f>
        <v>0</v>
      </c>
      <c r="T111" s="52">
        <f>IF(T5&lt;&gt;"",('Tax Laws'!$C$29*Summary!$D$33)/$L$5,0)</f>
        <v>0</v>
      </c>
      <c r="U111" s="52">
        <f>IF(U5&lt;&gt;"",('Tax Laws'!$C$29*Summary!$D$33)/$L$5,0)</f>
        <v>0</v>
      </c>
      <c r="V111" s="52">
        <f>IF(V5&lt;&gt;"",('Tax Laws'!$C$29*Summary!$D$33)/$L$5,0)</f>
        <v>0</v>
      </c>
      <c r="W111" s="52">
        <f>IF(W5&lt;&gt;"",('Tax Laws'!$C$29*Summary!$D$33)/$L$5,0)</f>
        <v>0</v>
      </c>
      <c r="X111" s="52">
        <f>IF(X5&lt;&gt;"",('Tax Laws'!$C$29*Summary!$D$33)/$L$5,0)</f>
        <v>0</v>
      </c>
      <c r="Y111" s="52">
        <f>IF(Y5&lt;&gt;"",('Tax Laws'!$C$29*Summary!$D$33)/$L$5,0)</f>
        <v>0</v>
      </c>
      <c r="Z111" s="52">
        <f>IF(Z5&lt;&gt;"",('Tax Laws'!$C$29*Summary!$D$33)/$L$5,0)</f>
        <v>0</v>
      </c>
      <c r="AA111" s="52">
        <f>IF(AA5&lt;&gt;"",('Tax Laws'!$C$29*Summary!$D$33)/$L$5,0)</f>
        <v>0</v>
      </c>
      <c r="AB111" s="52">
        <f>IF(AB5&lt;&gt;"",('Tax Laws'!$C$29*Summary!$D$33)/$L$5,0)</f>
        <v>0</v>
      </c>
      <c r="AC111" s="52">
        <f>IF(AC5&lt;&gt;"",('Tax Laws'!$C$29*Summary!$D$33)/$L$5,0)</f>
        <v>0</v>
      </c>
      <c r="AD111" s="52">
        <f>IF(AD5&lt;&gt;"",('Tax Laws'!$C$29*Summary!$D$33)/$L$5,0)</f>
        <v>0</v>
      </c>
      <c r="AE111" s="52">
        <f>IF(AE5&lt;&gt;"",('Tax Laws'!$C$29*Summary!$D$33)/$L$5,0)</f>
        <v>0</v>
      </c>
      <c r="AF111" s="52">
        <f>IF(AF5&lt;&gt;"",('Tax Laws'!$C$29*Summary!$D$33)/$L$5,0)</f>
        <v>0</v>
      </c>
      <c r="AG111" s="52">
        <f>IF(AG5&lt;&gt;"",('Tax Laws'!$C$29*Summary!$D$33)/$L$5,0)</f>
        <v>0</v>
      </c>
      <c r="AH111" s="52">
        <f>IF(AH5&lt;&gt;"",('Tax Laws'!$C$29*Summary!$D$33)/$L$5,0)</f>
        <v>0</v>
      </c>
      <c r="AI111" s="52">
        <f>IF(AI5&lt;&gt;"",('Tax Laws'!$C$29*Summary!$D$33)/$L$5,0)</f>
        <v>0</v>
      </c>
      <c r="AJ111" s="52">
        <f>IF(AJ5&lt;&gt;"",('Tax Laws'!$C$29*Summary!$D$33)/$L$5,0)</f>
        <v>0</v>
      </c>
      <c r="AK111" s="52">
        <f>IF(AK5&lt;&gt;"",('Tax Laws'!$C$29*Summary!$D$33)/$L$5,0)</f>
        <v>0</v>
      </c>
      <c r="AL111" s="52">
        <f>IF(AL5&lt;&gt;"",('Tax Laws'!$C$29*Summary!$D$33)/$L$5,0)</f>
        <v>0</v>
      </c>
      <c r="AM111" s="53">
        <f>IF(AM5&lt;&gt;"",('Tax Laws'!$C$29*Summary!$D$33)/$L$5,0)</f>
        <v>0</v>
      </c>
    </row>
    <row r="112" spans="1:39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50" t="s">
        <v>109</v>
      </c>
      <c r="L112" s="51"/>
      <c r="M112" s="52">
        <f>M110-M111</f>
        <v>0</v>
      </c>
      <c r="N112" s="52">
        <f t="shared" ref="N112:AM112" si="36">N110-N111</f>
        <v>0</v>
      </c>
      <c r="O112" s="52">
        <f t="shared" si="36"/>
        <v>0</v>
      </c>
      <c r="P112" s="52">
        <f t="shared" si="36"/>
        <v>0</v>
      </c>
      <c r="Q112" s="52">
        <f t="shared" si="36"/>
        <v>0</v>
      </c>
      <c r="R112" s="52">
        <f t="shared" si="36"/>
        <v>0</v>
      </c>
      <c r="S112" s="52">
        <f t="shared" si="36"/>
        <v>0</v>
      </c>
      <c r="T112" s="52">
        <f t="shared" si="36"/>
        <v>0</v>
      </c>
      <c r="U112" s="52">
        <f t="shared" si="36"/>
        <v>0</v>
      </c>
      <c r="V112" s="52">
        <f t="shared" si="36"/>
        <v>0</v>
      </c>
      <c r="W112" s="52">
        <f t="shared" si="36"/>
        <v>0</v>
      </c>
      <c r="X112" s="52">
        <f t="shared" si="36"/>
        <v>0</v>
      </c>
      <c r="Y112" s="52">
        <f t="shared" si="36"/>
        <v>0</v>
      </c>
      <c r="Z112" s="52">
        <f t="shared" si="36"/>
        <v>0</v>
      </c>
      <c r="AA112" s="52">
        <f t="shared" si="36"/>
        <v>0</v>
      </c>
      <c r="AB112" s="52">
        <f t="shared" si="36"/>
        <v>0</v>
      </c>
      <c r="AC112" s="52">
        <f t="shared" si="36"/>
        <v>0</v>
      </c>
      <c r="AD112" s="52">
        <f t="shared" si="36"/>
        <v>0</v>
      </c>
      <c r="AE112" s="52">
        <f t="shared" si="36"/>
        <v>0</v>
      </c>
      <c r="AF112" s="52">
        <f t="shared" si="36"/>
        <v>0</v>
      </c>
      <c r="AG112" s="52">
        <f t="shared" si="36"/>
        <v>0</v>
      </c>
      <c r="AH112" s="52">
        <f t="shared" si="36"/>
        <v>0</v>
      </c>
      <c r="AI112" s="52">
        <f t="shared" si="36"/>
        <v>0</v>
      </c>
      <c r="AJ112" s="52">
        <f t="shared" si="36"/>
        <v>0</v>
      </c>
      <c r="AK112" s="52">
        <f t="shared" si="36"/>
        <v>0</v>
      </c>
      <c r="AL112" s="52">
        <f t="shared" si="36"/>
        <v>0</v>
      </c>
      <c r="AM112" s="53">
        <f t="shared" si="36"/>
        <v>0</v>
      </c>
    </row>
    <row r="113" spans="1:39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50"/>
      <c r="L113" s="51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3"/>
    </row>
    <row r="114" spans="1:39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50" t="s">
        <v>115</v>
      </c>
      <c r="L114" s="51"/>
      <c r="M114" s="52">
        <f>M112*$L$5</f>
        <v>0</v>
      </c>
      <c r="N114" s="52">
        <f t="shared" ref="N114:AM114" si="37">N112*$L$5</f>
        <v>0</v>
      </c>
      <c r="O114" s="52">
        <f t="shared" si="37"/>
        <v>0</v>
      </c>
      <c r="P114" s="52">
        <f t="shared" si="37"/>
        <v>0</v>
      </c>
      <c r="Q114" s="52">
        <f t="shared" si="37"/>
        <v>0</v>
      </c>
      <c r="R114" s="52">
        <f t="shared" si="37"/>
        <v>0</v>
      </c>
      <c r="S114" s="52">
        <f t="shared" si="37"/>
        <v>0</v>
      </c>
      <c r="T114" s="52">
        <f t="shared" si="37"/>
        <v>0</v>
      </c>
      <c r="U114" s="52">
        <f t="shared" si="37"/>
        <v>0</v>
      </c>
      <c r="V114" s="52">
        <f t="shared" si="37"/>
        <v>0</v>
      </c>
      <c r="W114" s="52">
        <f t="shared" si="37"/>
        <v>0</v>
      </c>
      <c r="X114" s="52">
        <f t="shared" si="37"/>
        <v>0</v>
      </c>
      <c r="Y114" s="52">
        <f t="shared" si="37"/>
        <v>0</v>
      </c>
      <c r="Z114" s="52">
        <f t="shared" si="37"/>
        <v>0</v>
      </c>
      <c r="AA114" s="52">
        <f t="shared" si="37"/>
        <v>0</v>
      </c>
      <c r="AB114" s="52">
        <f t="shared" si="37"/>
        <v>0</v>
      </c>
      <c r="AC114" s="52">
        <f t="shared" si="37"/>
        <v>0</v>
      </c>
      <c r="AD114" s="52">
        <f t="shared" si="37"/>
        <v>0</v>
      </c>
      <c r="AE114" s="52">
        <f t="shared" si="37"/>
        <v>0</v>
      </c>
      <c r="AF114" s="52">
        <f t="shared" si="37"/>
        <v>0</v>
      </c>
      <c r="AG114" s="52">
        <f t="shared" si="37"/>
        <v>0</v>
      </c>
      <c r="AH114" s="52">
        <f t="shared" si="37"/>
        <v>0</v>
      </c>
      <c r="AI114" s="52">
        <f t="shared" si="37"/>
        <v>0</v>
      </c>
      <c r="AJ114" s="52">
        <f t="shared" si="37"/>
        <v>0</v>
      </c>
      <c r="AK114" s="52">
        <f t="shared" si="37"/>
        <v>0</v>
      </c>
      <c r="AL114" s="52">
        <f t="shared" si="37"/>
        <v>0</v>
      </c>
      <c r="AM114" s="53">
        <f t="shared" si="37"/>
        <v>0</v>
      </c>
    </row>
    <row r="115" spans="1:39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50" t="s">
        <v>108</v>
      </c>
      <c r="L115" s="51"/>
      <c r="M115" s="52">
        <f t="shared" ref="M115:AM115" si="38">(SUMIFS($R$179:$R$186,$P$179:$P$186,"&lt;"&amp;M114)+(M114-_xlfn.MAXIFS($O$179:$O$186,$O$179:$O$186,"&lt;"&amp;M114))*(_xlfn.MAXIFS($Q$179:$Q$186,$O$179:$O$186,"&lt;"&amp;M114)))/$L$5</f>
        <v>0</v>
      </c>
      <c r="N115" s="52">
        <f t="shared" si="38"/>
        <v>0</v>
      </c>
      <c r="O115" s="52">
        <f t="shared" si="38"/>
        <v>0</v>
      </c>
      <c r="P115" s="52">
        <f t="shared" si="38"/>
        <v>0</v>
      </c>
      <c r="Q115" s="52">
        <f t="shared" si="38"/>
        <v>0</v>
      </c>
      <c r="R115" s="52">
        <f t="shared" si="38"/>
        <v>0</v>
      </c>
      <c r="S115" s="52">
        <f t="shared" si="38"/>
        <v>0</v>
      </c>
      <c r="T115" s="52">
        <f t="shared" si="38"/>
        <v>0</v>
      </c>
      <c r="U115" s="52">
        <f t="shared" si="38"/>
        <v>0</v>
      </c>
      <c r="V115" s="52">
        <f t="shared" si="38"/>
        <v>0</v>
      </c>
      <c r="W115" s="52">
        <f t="shared" si="38"/>
        <v>0</v>
      </c>
      <c r="X115" s="52">
        <f t="shared" si="38"/>
        <v>0</v>
      </c>
      <c r="Y115" s="52">
        <f t="shared" si="38"/>
        <v>0</v>
      </c>
      <c r="Z115" s="52">
        <f t="shared" si="38"/>
        <v>0</v>
      </c>
      <c r="AA115" s="52">
        <f t="shared" si="38"/>
        <v>0</v>
      </c>
      <c r="AB115" s="52">
        <f t="shared" si="38"/>
        <v>0</v>
      </c>
      <c r="AC115" s="52">
        <f t="shared" si="38"/>
        <v>0</v>
      </c>
      <c r="AD115" s="52">
        <f t="shared" si="38"/>
        <v>0</v>
      </c>
      <c r="AE115" s="52">
        <f t="shared" si="38"/>
        <v>0</v>
      </c>
      <c r="AF115" s="52">
        <f t="shared" si="38"/>
        <v>0</v>
      </c>
      <c r="AG115" s="52">
        <f t="shared" si="38"/>
        <v>0</v>
      </c>
      <c r="AH115" s="52">
        <f t="shared" si="38"/>
        <v>0</v>
      </c>
      <c r="AI115" s="52">
        <f t="shared" si="38"/>
        <v>0</v>
      </c>
      <c r="AJ115" s="52">
        <f t="shared" si="38"/>
        <v>0</v>
      </c>
      <c r="AK115" s="52">
        <f t="shared" si="38"/>
        <v>0</v>
      </c>
      <c r="AL115" s="52">
        <f t="shared" si="38"/>
        <v>0</v>
      </c>
      <c r="AM115" s="52">
        <f t="shared" si="38"/>
        <v>0</v>
      </c>
    </row>
    <row r="116" spans="1:39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50" t="s">
        <v>107</v>
      </c>
      <c r="L116" s="51"/>
      <c r="M116" s="65">
        <f>IFERROR(M115/M112,0)</f>
        <v>0</v>
      </c>
      <c r="N116" s="65">
        <f t="shared" ref="N116:AM116" si="39">IFERROR(N115/N112,0)</f>
        <v>0</v>
      </c>
      <c r="O116" s="65">
        <f t="shared" si="39"/>
        <v>0</v>
      </c>
      <c r="P116" s="65">
        <f t="shared" si="39"/>
        <v>0</v>
      </c>
      <c r="Q116" s="65">
        <f t="shared" si="39"/>
        <v>0</v>
      </c>
      <c r="R116" s="65">
        <f t="shared" si="39"/>
        <v>0</v>
      </c>
      <c r="S116" s="65">
        <f t="shared" si="39"/>
        <v>0</v>
      </c>
      <c r="T116" s="65">
        <f t="shared" si="39"/>
        <v>0</v>
      </c>
      <c r="U116" s="65">
        <f t="shared" si="39"/>
        <v>0</v>
      </c>
      <c r="V116" s="65">
        <f t="shared" si="39"/>
        <v>0</v>
      </c>
      <c r="W116" s="65">
        <f t="shared" si="39"/>
        <v>0</v>
      </c>
      <c r="X116" s="65">
        <f t="shared" si="39"/>
        <v>0</v>
      </c>
      <c r="Y116" s="65">
        <f t="shared" si="39"/>
        <v>0</v>
      </c>
      <c r="Z116" s="65">
        <f t="shared" si="39"/>
        <v>0</v>
      </c>
      <c r="AA116" s="65">
        <f t="shared" si="39"/>
        <v>0</v>
      </c>
      <c r="AB116" s="65">
        <f t="shared" si="39"/>
        <v>0</v>
      </c>
      <c r="AC116" s="65">
        <f t="shared" si="39"/>
        <v>0</v>
      </c>
      <c r="AD116" s="65">
        <f t="shared" si="39"/>
        <v>0</v>
      </c>
      <c r="AE116" s="65">
        <f t="shared" si="39"/>
        <v>0</v>
      </c>
      <c r="AF116" s="65">
        <f t="shared" si="39"/>
        <v>0</v>
      </c>
      <c r="AG116" s="65">
        <f t="shared" si="39"/>
        <v>0</v>
      </c>
      <c r="AH116" s="65">
        <f t="shared" si="39"/>
        <v>0</v>
      </c>
      <c r="AI116" s="65">
        <f t="shared" si="39"/>
        <v>0</v>
      </c>
      <c r="AJ116" s="65">
        <f t="shared" si="39"/>
        <v>0</v>
      </c>
      <c r="AK116" s="65">
        <f t="shared" si="39"/>
        <v>0</v>
      </c>
      <c r="AL116" s="65">
        <f t="shared" si="39"/>
        <v>0</v>
      </c>
      <c r="AM116" s="111">
        <f t="shared" si="39"/>
        <v>0</v>
      </c>
    </row>
    <row r="117" spans="1:39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50"/>
      <c r="L117" s="51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3"/>
    </row>
    <row r="118" spans="1:39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50" t="s">
        <v>164</v>
      </c>
      <c r="L118" s="51"/>
      <c r="M118" s="52">
        <f t="shared" ref="M118:AM118" si="40">SUMIFS(M$25:M$131,$F$25:$F$131,"+",$E$25:$E$131,"+",$D$25:$D$131,"+")-SUMIFS(M$25:M$131,$F$25:$F$131,"-",$E$25:$E$131,"-",$D$25:$D$131,"-")</f>
        <v>0</v>
      </c>
      <c r="N118" s="52">
        <f t="shared" si="40"/>
        <v>0</v>
      </c>
      <c r="O118" s="52">
        <f t="shared" si="40"/>
        <v>0</v>
      </c>
      <c r="P118" s="52">
        <f t="shared" si="40"/>
        <v>0</v>
      </c>
      <c r="Q118" s="52">
        <f t="shared" si="40"/>
        <v>0</v>
      </c>
      <c r="R118" s="52">
        <f t="shared" si="40"/>
        <v>0</v>
      </c>
      <c r="S118" s="52">
        <f t="shared" si="40"/>
        <v>0</v>
      </c>
      <c r="T118" s="52">
        <f t="shared" si="40"/>
        <v>0</v>
      </c>
      <c r="U118" s="52">
        <f t="shared" si="40"/>
        <v>0</v>
      </c>
      <c r="V118" s="52">
        <f t="shared" si="40"/>
        <v>0</v>
      </c>
      <c r="W118" s="52">
        <f t="shared" si="40"/>
        <v>0</v>
      </c>
      <c r="X118" s="52">
        <f t="shared" si="40"/>
        <v>0</v>
      </c>
      <c r="Y118" s="52">
        <f t="shared" si="40"/>
        <v>0</v>
      </c>
      <c r="Z118" s="52">
        <f t="shared" si="40"/>
        <v>0</v>
      </c>
      <c r="AA118" s="52">
        <f t="shared" si="40"/>
        <v>0</v>
      </c>
      <c r="AB118" s="52">
        <f t="shared" si="40"/>
        <v>0</v>
      </c>
      <c r="AC118" s="52">
        <f t="shared" si="40"/>
        <v>0</v>
      </c>
      <c r="AD118" s="52">
        <f t="shared" si="40"/>
        <v>0</v>
      </c>
      <c r="AE118" s="52">
        <f t="shared" si="40"/>
        <v>0</v>
      </c>
      <c r="AF118" s="52">
        <f t="shared" si="40"/>
        <v>0</v>
      </c>
      <c r="AG118" s="52">
        <f t="shared" si="40"/>
        <v>0</v>
      </c>
      <c r="AH118" s="52">
        <f t="shared" si="40"/>
        <v>0</v>
      </c>
      <c r="AI118" s="52">
        <f t="shared" si="40"/>
        <v>0</v>
      </c>
      <c r="AJ118" s="52">
        <f t="shared" si="40"/>
        <v>0</v>
      </c>
      <c r="AK118" s="52">
        <f t="shared" si="40"/>
        <v>0</v>
      </c>
      <c r="AL118" s="52">
        <f t="shared" si="40"/>
        <v>0</v>
      </c>
      <c r="AM118" s="53">
        <f t="shared" si="40"/>
        <v>0</v>
      </c>
    </row>
    <row r="119" spans="1:39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50"/>
      <c r="L119" s="51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3"/>
    </row>
    <row r="120" spans="1:39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50" t="s">
        <v>110</v>
      </c>
      <c r="L120" s="51"/>
      <c r="M120" s="52">
        <f t="shared" ref="M120:AM120" si="41">SUMIFS(M$25:M$131,$F$25:$F$131,"+",$E$25:$E$131,"+")-SUMIFS(M$25:M$131,$F$25:$F$131,"-",$E$25:$E$131,"-")</f>
        <v>0</v>
      </c>
      <c r="N120" s="52">
        <f t="shared" si="41"/>
        <v>0</v>
      </c>
      <c r="O120" s="52">
        <f t="shared" si="41"/>
        <v>0</v>
      </c>
      <c r="P120" s="52">
        <f t="shared" si="41"/>
        <v>0</v>
      </c>
      <c r="Q120" s="52">
        <f t="shared" si="41"/>
        <v>0</v>
      </c>
      <c r="R120" s="52">
        <f t="shared" si="41"/>
        <v>0</v>
      </c>
      <c r="S120" s="52">
        <f t="shared" si="41"/>
        <v>0</v>
      </c>
      <c r="T120" s="52">
        <f t="shared" si="41"/>
        <v>0</v>
      </c>
      <c r="U120" s="52">
        <f t="shared" si="41"/>
        <v>0</v>
      </c>
      <c r="V120" s="52">
        <f t="shared" si="41"/>
        <v>0</v>
      </c>
      <c r="W120" s="52">
        <f t="shared" si="41"/>
        <v>0</v>
      </c>
      <c r="X120" s="52">
        <f t="shared" si="41"/>
        <v>0</v>
      </c>
      <c r="Y120" s="52">
        <f t="shared" si="41"/>
        <v>0</v>
      </c>
      <c r="Z120" s="52">
        <f t="shared" si="41"/>
        <v>0</v>
      </c>
      <c r="AA120" s="52">
        <f t="shared" si="41"/>
        <v>0</v>
      </c>
      <c r="AB120" s="52">
        <f t="shared" si="41"/>
        <v>0</v>
      </c>
      <c r="AC120" s="52">
        <f t="shared" si="41"/>
        <v>0</v>
      </c>
      <c r="AD120" s="52">
        <f t="shared" si="41"/>
        <v>0</v>
      </c>
      <c r="AE120" s="52">
        <f t="shared" si="41"/>
        <v>0</v>
      </c>
      <c r="AF120" s="52">
        <f t="shared" si="41"/>
        <v>0</v>
      </c>
      <c r="AG120" s="52">
        <f t="shared" si="41"/>
        <v>0</v>
      </c>
      <c r="AH120" s="52">
        <f t="shared" si="41"/>
        <v>0</v>
      </c>
      <c r="AI120" s="52">
        <f t="shared" si="41"/>
        <v>0</v>
      </c>
      <c r="AJ120" s="52">
        <f t="shared" si="41"/>
        <v>0</v>
      </c>
      <c r="AK120" s="52">
        <f t="shared" si="41"/>
        <v>0</v>
      </c>
      <c r="AL120" s="52">
        <f t="shared" si="41"/>
        <v>0</v>
      </c>
      <c r="AM120" s="53">
        <f t="shared" si="41"/>
        <v>0</v>
      </c>
    </row>
    <row r="121" spans="1:39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50" t="s">
        <v>106</v>
      </c>
      <c r="L121" s="51"/>
      <c r="M121" s="52">
        <f>M120*'Tax Laws'!$C$13</f>
        <v>0</v>
      </c>
      <c r="N121" s="52">
        <f>N120*'Tax Laws'!$C$13</f>
        <v>0</v>
      </c>
      <c r="O121" s="52">
        <f>O120*'Tax Laws'!$C$13</f>
        <v>0</v>
      </c>
      <c r="P121" s="52">
        <f>P120*'Tax Laws'!$C$13</f>
        <v>0</v>
      </c>
      <c r="Q121" s="52">
        <f>Q120*'Tax Laws'!$C$13</f>
        <v>0</v>
      </c>
      <c r="R121" s="52">
        <f>R120*'Tax Laws'!$C$13</f>
        <v>0</v>
      </c>
      <c r="S121" s="52">
        <f>S120*'Tax Laws'!$C$13</f>
        <v>0</v>
      </c>
      <c r="T121" s="52">
        <f>T120*'Tax Laws'!$C$13</f>
        <v>0</v>
      </c>
      <c r="U121" s="52">
        <f>U120*'Tax Laws'!$C$13</f>
        <v>0</v>
      </c>
      <c r="V121" s="52">
        <f>V120*'Tax Laws'!$C$13</f>
        <v>0</v>
      </c>
      <c r="W121" s="52">
        <f>W120*'Tax Laws'!$C$13</f>
        <v>0</v>
      </c>
      <c r="X121" s="52">
        <f>X120*'Tax Laws'!$C$13</f>
        <v>0</v>
      </c>
      <c r="Y121" s="52">
        <f>Y120*'Tax Laws'!$C$13</f>
        <v>0</v>
      </c>
      <c r="Z121" s="52">
        <f>Z120*'Tax Laws'!$C$13</f>
        <v>0</v>
      </c>
      <c r="AA121" s="52">
        <f>AA120*'Tax Laws'!$C$13</f>
        <v>0</v>
      </c>
      <c r="AB121" s="52">
        <f>AB120*'Tax Laws'!$C$13</f>
        <v>0</v>
      </c>
      <c r="AC121" s="52">
        <f>AC120*'Tax Laws'!$C$13</f>
        <v>0</v>
      </c>
      <c r="AD121" s="52">
        <f>AD120*'Tax Laws'!$C$13</f>
        <v>0</v>
      </c>
      <c r="AE121" s="52">
        <f>AE120*'Tax Laws'!$C$13</f>
        <v>0</v>
      </c>
      <c r="AF121" s="52">
        <f>AF120*'Tax Laws'!$C$13</f>
        <v>0</v>
      </c>
      <c r="AG121" s="52">
        <f>AG120*'Tax Laws'!$C$13</f>
        <v>0</v>
      </c>
      <c r="AH121" s="52">
        <f>AH120*'Tax Laws'!$C$13</f>
        <v>0</v>
      </c>
      <c r="AI121" s="52">
        <f>AI120*'Tax Laws'!$C$13</f>
        <v>0</v>
      </c>
      <c r="AJ121" s="52">
        <f>AJ120*'Tax Laws'!$C$13</f>
        <v>0</v>
      </c>
      <c r="AK121" s="52">
        <f>AK120*'Tax Laws'!$C$13</f>
        <v>0</v>
      </c>
      <c r="AL121" s="52">
        <f>AL120*'Tax Laws'!$C$13</f>
        <v>0</v>
      </c>
      <c r="AM121" s="53">
        <f>AM120*'Tax Laws'!$C$13</f>
        <v>0</v>
      </c>
    </row>
    <row r="122" spans="1:39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50"/>
      <c r="L122" s="51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3"/>
    </row>
    <row r="123" spans="1:39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50" t="s">
        <v>113</v>
      </c>
      <c r="L123" s="51"/>
      <c r="M123" s="52">
        <f>M120+M112</f>
        <v>0</v>
      </c>
      <c r="N123" s="52">
        <f t="shared" ref="N123:AM123" si="42">N120+N112</f>
        <v>0</v>
      </c>
      <c r="O123" s="52">
        <f t="shared" si="42"/>
        <v>0</v>
      </c>
      <c r="P123" s="52">
        <f t="shared" si="42"/>
        <v>0</v>
      </c>
      <c r="Q123" s="52">
        <f t="shared" si="42"/>
        <v>0</v>
      </c>
      <c r="R123" s="52">
        <f t="shared" si="42"/>
        <v>0</v>
      </c>
      <c r="S123" s="52">
        <f t="shared" si="42"/>
        <v>0</v>
      </c>
      <c r="T123" s="52">
        <f t="shared" si="42"/>
        <v>0</v>
      </c>
      <c r="U123" s="52">
        <f t="shared" si="42"/>
        <v>0</v>
      </c>
      <c r="V123" s="52">
        <f t="shared" si="42"/>
        <v>0</v>
      </c>
      <c r="W123" s="52">
        <f t="shared" si="42"/>
        <v>0</v>
      </c>
      <c r="X123" s="52">
        <f t="shared" si="42"/>
        <v>0</v>
      </c>
      <c r="Y123" s="52">
        <f t="shared" si="42"/>
        <v>0</v>
      </c>
      <c r="Z123" s="52">
        <f t="shared" si="42"/>
        <v>0</v>
      </c>
      <c r="AA123" s="52">
        <f t="shared" si="42"/>
        <v>0</v>
      </c>
      <c r="AB123" s="52">
        <f t="shared" si="42"/>
        <v>0</v>
      </c>
      <c r="AC123" s="52">
        <f t="shared" si="42"/>
        <v>0</v>
      </c>
      <c r="AD123" s="52">
        <f t="shared" si="42"/>
        <v>0</v>
      </c>
      <c r="AE123" s="52">
        <f t="shared" si="42"/>
        <v>0</v>
      </c>
      <c r="AF123" s="52">
        <f t="shared" si="42"/>
        <v>0</v>
      </c>
      <c r="AG123" s="52">
        <f t="shared" si="42"/>
        <v>0</v>
      </c>
      <c r="AH123" s="52">
        <f t="shared" si="42"/>
        <v>0</v>
      </c>
      <c r="AI123" s="52">
        <f t="shared" si="42"/>
        <v>0</v>
      </c>
      <c r="AJ123" s="52">
        <f t="shared" si="42"/>
        <v>0</v>
      </c>
      <c r="AK123" s="52">
        <f t="shared" si="42"/>
        <v>0</v>
      </c>
      <c r="AL123" s="52">
        <f t="shared" si="42"/>
        <v>0</v>
      </c>
      <c r="AM123" s="53">
        <f t="shared" si="42"/>
        <v>0</v>
      </c>
    </row>
    <row r="124" spans="1:39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50" t="s">
        <v>111</v>
      </c>
      <c r="L124" s="51"/>
      <c r="M124" s="52">
        <f t="shared" ref="M124:AM124" si="43">M121+M115</f>
        <v>0</v>
      </c>
      <c r="N124" s="52">
        <f t="shared" si="43"/>
        <v>0</v>
      </c>
      <c r="O124" s="52">
        <f t="shared" si="43"/>
        <v>0</v>
      </c>
      <c r="P124" s="52">
        <f t="shared" si="43"/>
        <v>0</v>
      </c>
      <c r="Q124" s="52">
        <f t="shared" si="43"/>
        <v>0</v>
      </c>
      <c r="R124" s="52">
        <f t="shared" si="43"/>
        <v>0</v>
      </c>
      <c r="S124" s="52">
        <f t="shared" si="43"/>
        <v>0</v>
      </c>
      <c r="T124" s="52">
        <f t="shared" si="43"/>
        <v>0</v>
      </c>
      <c r="U124" s="52">
        <f t="shared" si="43"/>
        <v>0</v>
      </c>
      <c r="V124" s="52">
        <f t="shared" si="43"/>
        <v>0</v>
      </c>
      <c r="W124" s="52">
        <f t="shared" si="43"/>
        <v>0</v>
      </c>
      <c r="X124" s="52">
        <f t="shared" si="43"/>
        <v>0</v>
      </c>
      <c r="Y124" s="52">
        <f t="shared" si="43"/>
        <v>0</v>
      </c>
      <c r="Z124" s="52">
        <f t="shared" si="43"/>
        <v>0</v>
      </c>
      <c r="AA124" s="52">
        <f t="shared" si="43"/>
        <v>0</v>
      </c>
      <c r="AB124" s="52">
        <f t="shared" si="43"/>
        <v>0</v>
      </c>
      <c r="AC124" s="52">
        <f t="shared" si="43"/>
        <v>0</v>
      </c>
      <c r="AD124" s="52">
        <f t="shared" si="43"/>
        <v>0</v>
      </c>
      <c r="AE124" s="52">
        <f t="shared" si="43"/>
        <v>0</v>
      </c>
      <c r="AF124" s="52">
        <f t="shared" si="43"/>
        <v>0</v>
      </c>
      <c r="AG124" s="52">
        <f t="shared" si="43"/>
        <v>0</v>
      </c>
      <c r="AH124" s="52">
        <f t="shared" si="43"/>
        <v>0</v>
      </c>
      <c r="AI124" s="52">
        <f t="shared" si="43"/>
        <v>0</v>
      </c>
      <c r="AJ124" s="52">
        <f t="shared" si="43"/>
        <v>0</v>
      </c>
      <c r="AK124" s="52">
        <f t="shared" si="43"/>
        <v>0</v>
      </c>
      <c r="AL124" s="52">
        <f t="shared" si="43"/>
        <v>0</v>
      </c>
      <c r="AM124" s="53">
        <f t="shared" si="43"/>
        <v>0</v>
      </c>
    </row>
    <row r="125" spans="1:39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50" t="s">
        <v>154</v>
      </c>
      <c r="L125" s="51"/>
      <c r="M125" s="52">
        <f>IF(M$5&lt;&gt;"",Summary!$D$32,0)</f>
        <v>0</v>
      </c>
      <c r="N125" s="52">
        <f>IF(N$5&lt;&gt;"",Summary!$D$32,0)</f>
        <v>0</v>
      </c>
      <c r="O125" s="52">
        <f>IF(O$5&lt;&gt;"",Summary!$D$32,0)</f>
        <v>0</v>
      </c>
      <c r="P125" s="52">
        <f>IF(P$5&lt;&gt;"",Summary!$D$32,0)</f>
        <v>0</v>
      </c>
      <c r="Q125" s="52">
        <f>IF(Q$5&lt;&gt;"",Summary!$D$32,0)</f>
        <v>0</v>
      </c>
      <c r="R125" s="52">
        <f>IF(R$5&lt;&gt;"",Summary!$D$32,0)</f>
        <v>0</v>
      </c>
      <c r="S125" s="52">
        <f>IF(S$5&lt;&gt;"",Summary!$D$32,0)</f>
        <v>0</v>
      </c>
      <c r="T125" s="52">
        <f>IF(T$5&lt;&gt;"",Summary!$D$32,0)</f>
        <v>0</v>
      </c>
      <c r="U125" s="52">
        <f>IF(U$5&lt;&gt;"",Summary!$D$32,0)</f>
        <v>0</v>
      </c>
      <c r="V125" s="52">
        <f>IF(V$5&lt;&gt;"",Summary!$D$32,0)</f>
        <v>0</v>
      </c>
      <c r="W125" s="52">
        <f>IF(W$5&lt;&gt;"",Summary!$D$32,0)</f>
        <v>0</v>
      </c>
      <c r="X125" s="52">
        <f>IF(X$5&lt;&gt;"",Summary!$D$32,0)</f>
        <v>0</v>
      </c>
      <c r="Y125" s="52">
        <f>IF(Y$5&lt;&gt;"",Summary!$D$32,0)</f>
        <v>0</v>
      </c>
      <c r="Z125" s="52">
        <f>IF(Z$5&lt;&gt;"",Summary!$D$32,0)</f>
        <v>0</v>
      </c>
      <c r="AA125" s="52">
        <f>IF(AA$5&lt;&gt;"",Summary!$D$32,0)</f>
        <v>0</v>
      </c>
      <c r="AB125" s="52">
        <f>IF(AB$5&lt;&gt;"",Summary!$D$32,0)</f>
        <v>0</v>
      </c>
      <c r="AC125" s="52">
        <f>IF(AC$5&lt;&gt;"",Summary!$D$32,0)</f>
        <v>0</v>
      </c>
      <c r="AD125" s="52">
        <f>IF(AD$5&lt;&gt;"",Summary!$D$32,0)</f>
        <v>0</v>
      </c>
      <c r="AE125" s="52">
        <f>IF(AE$5&lt;&gt;"",Summary!$D$32,0)</f>
        <v>0</v>
      </c>
      <c r="AF125" s="52">
        <f>IF(AF$5&lt;&gt;"",Summary!$D$32,0)</f>
        <v>0</v>
      </c>
      <c r="AG125" s="52">
        <f>IF(AG$5&lt;&gt;"",Summary!$D$32,0)</f>
        <v>0</v>
      </c>
      <c r="AH125" s="52">
        <f>IF(AH$5&lt;&gt;"",Summary!$D$32,0)</f>
        <v>0</v>
      </c>
      <c r="AI125" s="52">
        <f>IF(AI$5&lt;&gt;"",Summary!$D$32,0)</f>
        <v>0</v>
      </c>
      <c r="AJ125" s="52">
        <f>IF(AJ$5&lt;&gt;"",Summary!$D$32,0)</f>
        <v>0</v>
      </c>
      <c r="AK125" s="52">
        <f>IF(AK$5&lt;&gt;"",Summary!$D$32,0)</f>
        <v>0</v>
      </c>
      <c r="AL125" s="52">
        <f>IF(AL$5&lt;&gt;"",Summary!$D$32,0)</f>
        <v>0</v>
      </c>
      <c r="AM125" s="53">
        <f>IF(AM$5&lt;&gt;"",Summary!$D$32,0)</f>
        <v>0</v>
      </c>
    </row>
    <row r="126" spans="1:39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50" t="s">
        <v>155</v>
      </c>
      <c r="L126" s="51"/>
      <c r="M126" s="52">
        <f t="shared" ref="M126:AM126" si="44">M121+M115+M125</f>
        <v>0</v>
      </c>
      <c r="N126" s="52">
        <f t="shared" si="44"/>
        <v>0</v>
      </c>
      <c r="O126" s="52">
        <f t="shared" si="44"/>
        <v>0</v>
      </c>
      <c r="P126" s="52">
        <f t="shared" si="44"/>
        <v>0</v>
      </c>
      <c r="Q126" s="52">
        <f t="shared" si="44"/>
        <v>0</v>
      </c>
      <c r="R126" s="52">
        <f t="shared" si="44"/>
        <v>0</v>
      </c>
      <c r="S126" s="52">
        <f t="shared" si="44"/>
        <v>0</v>
      </c>
      <c r="T126" s="52">
        <f t="shared" si="44"/>
        <v>0</v>
      </c>
      <c r="U126" s="52">
        <f t="shared" si="44"/>
        <v>0</v>
      </c>
      <c r="V126" s="52">
        <f t="shared" si="44"/>
        <v>0</v>
      </c>
      <c r="W126" s="52">
        <f t="shared" si="44"/>
        <v>0</v>
      </c>
      <c r="X126" s="52">
        <f t="shared" si="44"/>
        <v>0</v>
      </c>
      <c r="Y126" s="52">
        <f t="shared" si="44"/>
        <v>0</v>
      </c>
      <c r="Z126" s="52">
        <f t="shared" si="44"/>
        <v>0</v>
      </c>
      <c r="AA126" s="52">
        <f t="shared" si="44"/>
        <v>0</v>
      </c>
      <c r="AB126" s="52">
        <f t="shared" si="44"/>
        <v>0</v>
      </c>
      <c r="AC126" s="52">
        <f t="shared" si="44"/>
        <v>0</v>
      </c>
      <c r="AD126" s="52">
        <f t="shared" si="44"/>
        <v>0</v>
      </c>
      <c r="AE126" s="52">
        <f t="shared" si="44"/>
        <v>0</v>
      </c>
      <c r="AF126" s="52">
        <f t="shared" si="44"/>
        <v>0</v>
      </c>
      <c r="AG126" s="52">
        <f t="shared" si="44"/>
        <v>0</v>
      </c>
      <c r="AH126" s="52">
        <f t="shared" si="44"/>
        <v>0</v>
      </c>
      <c r="AI126" s="52">
        <f t="shared" si="44"/>
        <v>0</v>
      </c>
      <c r="AJ126" s="52">
        <f t="shared" si="44"/>
        <v>0</v>
      </c>
      <c r="AK126" s="52">
        <f t="shared" si="44"/>
        <v>0</v>
      </c>
      <c r="AL126" s="52">
        <f t="shared" si="44"/>
        <v>0</v>
      </c>
      <c r="AM126" s="53">
        <f t="shared" si="44"/>
        <v>0</v>
      </c>
    </row>
    <row r="127" spans="1:39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50" t="s">
        <v>112</v>
      </c>
      <c r="L127" s="51"/>
      <c r="M127" s="65">
        <f t="shared" ref="M127:AM127" si="45">IFERROR(M126/(M110+M120),0)</f>
        <v>0</v>
      </c>
      <c r="N127" s="65">
        <f t="shared" si="45"/>
        <v>0</v>
      </c>
      <c r="O127" s="65">
        <f t="shared" si="45"/>
        <v>0</v>
      </c>
      <c r="P127" s="65">
        <f t="shared" si="45"/>
        <v>0</v>
      </c>
      <c r="Q127" s="65">
        <f t="shared" si="45"/>
        <v>0</v>
      </c>
      <c r="R127" s="65">
        <f t="shared" si="45"/>
        <v>0</v>
      </c>
      <c r="S127" s="65">
        <f t="shared" si="45"/>
        <v>0</v>
      </c>
      <c r="T127" s="65">
        <f t="shared" si="45"/>
        <v>0</v>
      </c>
      <c r="U127" s="65">
        <f t="shared" si="45"/>
        <v>0</v>
      </c>
      <c r="V127" s="65">
        <f t="shared" si="45"/>
        <v>0</v>
      </c>
      <c r="W127" s="65">
        <f t="shared" si="45"/>
        <v>0</v>
      </c>
      <c r="X127" s="65">
        <f t="shared" si="45"/>
        <v>0</v>
      </c>
      <c r="Y127" s="65">
        <f t="shared" si="45"/>
        <v>0</v>
      </c>
      <c r="Z127" s="65">
        <f t="shared" si="45"/>
        <v>0</v>
      </c>
      <c r="AA127" s="65">
        <f t="shared" si="45"/>
        <v>0</v>
      </c>
      <c r="AB127" s="65">
        <f t="shared" si="45"/>
        <v>0</v>
      </c>
      <c r="AC127" s="65">
        <f t="shared" si="45"/>
        <v>0</v>
      </c>
      <c r="AD127" s="65">
        <f t="shared" si="45"/>
        <v>0</v>
      </c>
      <c r="AE127" s="65">
        <f t="shared" si="45"/>
        <v>0</v>
      </c>
      <c r="AF127" s="65">
        <f t="shared" si="45"/>
        <v>0</v>
      </c>
      <c r="AG127" s="65">
        <f t="shared" si="45"/>
        <v>0</v>
      </c>
      <c r="AH127" s="65">
        <f t="shared" si="45"/>
        <v>0</v>
      </c>
      <c r="AI127" s="65">
        <f t="shared" si="45"/>
        <v>0</v>
      </c>
      <c r="AJ127" s="65">
        <f t="shared" si="45"/>
        <v>0</v>
      </c>
      <c r="AK127" s="65">
        <f t="shared" si="45"/>
        <v>0</v>
      </c>
      <c r="AL127" s="65">
        <f t="shared" si="45"/>
        <v>0</v>
      </c>
      <c r="AM127" s="111">
        <f t="shared" si="45"/>
        <v>0</v>
      </c>
    </row>
    <row r="128" spans="1:39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50"/>
      <c r="L128" s="51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3"/>
    </row>
    <row r="129" spans="1:39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50" t="s">
        <v>165</v>
      </c>
      <c r="L129" s="51"/>
      <c r="M129" s="52">
        <f>M123</f>
        <v>0</v>
      </c>
      <c r="N129" s="52">
        <f>M129+N123</f>
        <v>0</v>
      </c>
      <c r="O129" s="52">
        <f t="shared" ref="O129:AM129" si="46">N129+O123</f>
        <v>0</v>
      </c>
      <c r="P129" s="52">
        <f t="shared" si="46"/>
        <v>0</v>
      </c>
      <c r="Q129" s="52">
        <f t="shared" si="46"/>
        <v>0</v>
      </c>
      <c r="R129" s="52">
        <f t="shared" si="46"/>
        <v>0</v>
      </c>
      <c r="S129" s="52">
        <f t="shared" si="46"/>
        <v>0</v>
      </c>
      <c r="T129" s="52">
        <f t="shared" si="46"/>
        <v>0</v>
      </c>
      <c r="U129" s="52">
        <f t="shared" si="46"/>
        <v>0</v>
      </c>
      <c r="V129" s="52">
        <f t="shared" si="46"/>
        <v>0</v>
      </c>
      <c r="W129" s="52">
        <f t="shared" si="46"/>
        <v>0</v>
      </c>
      <c r="X129" s="52">
        <f t="shared" si="46"/>
        <v>0</v>
      </c>
      <c r="Y129" s="52">
        <f t="shared" si="46"/>
        <v>0</v>
      </c>
      <c r="Z129" s="52">
        <f t="shared" si="46"/>
        <v>0</v>
      </c>
      <c r="AA129" s="52">
        <f t="shared" si="46"/>
        <v>0</v>
      </c>
      <c r="AB129" s="52">
        <f t="shared" si="46"/>
        <v>0</v>
      </c>
      <c r="AC129" s="52">
        <f t="shared" si="46"/>
        <v>0</v>
      </c>
      <c r="AD129" s="52">
        <f t="shared" si="46"/>
        <v>0</v>
      </c>
      <c r="AE129" s="52">
        <f t="shared" si="46"/>
        <v>0</v>
      </c>
      <c r="AF129" s="52">
        <f t="shared" si="46"/>
        <v>0</v>
      </c>
      <c r="AG129" s="52">
        <f t="shared" si="46"/>
        <v>0</v>
      </c>
      <c r="AH129" s="52">
        <f t="shared" si="46"/>
        <v>0</v>
      </c>
      <c r="AI129" s="52">
        <f t="shared" si="46"/>
        <v>0</v>
      </c>
      <c r="AJ129" s="52">
        <f t="shared" si="46"/>
        <v>0</v>
      </c>
      <c r="AK129" s="52">
        <f t="shared" si="46"/>
        <v>0</v>
      </c>
      <c r="AL129" s="52">
        <f t="shared" si="46"/>
        <v>0</v>
      </c>
      <c r="AM129" s="53">
        <f t="shared" si="46"/>
        <v>0</v>
      </c>
    </row>
    <row r="130" spans="1:39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50" t="s">
        <v>220</v>
      </c>
      <c r="L130" s="51"/>
      <c r="M130" s="52">
        <f>M126</f>
        <v>0</v>
      </c>
      <c r="N130" s="52">
        <f>M130+N126</f>
        <v>0</v>
      </c>
      <c r="O130" s="52">
        <f t="shared" ref="O130:AM130" si="47">N130+O126</f>
        <v>0</v>
      </c>
      <c r="P130" s="52">
        <f t="shared" si="47"/>
        <v>0</v>
      </c>
      <c r="Q130" s="52">
        <f t="shared" si="47"/>
        <v>0</v>
      </c>
      <c r="R130" s="52">
        <f t="shared" si="47"/>
        <v>0</v>
      </c>
      <c r="S130" s="52">
        <f t="shared" si="47"/>
        <v>0</v>
      </c>
      <c r="T130" s="52">
        <f t="shared" si="47"/>
        <v>0</v>
      </c>
      <c r="U130" s="52">
        <f t="shared" si="47"/>
        <v>0</v>
      </c>
      <c r="V130" s="52">
        <f t="shared" si="47"/>
        <v>0</v>
      </c>
      <c r="W130" s="52">
        <f t="shared" si="47"/>
        <v>0</v>
      </c>
      <c r="X130" s="52">
        <f t="shared" si="47"/>
        <v>0</v>
      </c>
      <c r="Y130" s="52">
        <f t="shared" si="47"/>
        <v>0</v>
      </c>
      <c r="Z130" s="52">
        <f t="shared" si="47"/>
        <v>0</v>
      </c>
      <c r="AA130" s="52">
        <f t="shared" si="47"/>
        <v>0</v>
      </c>
      <c r="AB130" s="52">
        <f t="shared" si="47"/>
        <v>0</v>
      </c>
      <c r="AC130" s="52">
        <f t="shared" si="47"/>
        <v>0</v>
      </c>
      <c r="AD130" s="52">
        <f t="shared" si="47"/>
        <v>0</v>
      </c>
      <c r="AE130" s="52">
        <f t="shared" si="47"/>
        <v>0</v>
      </c>
      <c r="AF130" s="52">
        <f t="shared" si="47"/>
        <v>0</v>
      </c>
      <c r="AG130" s="52">
        <f t="shared" si="47"/>
        <v>0</v>
      </c>
      <c r="AH130" s="52">
        <f t="shared" si="47"/>
        <v>0</v>
      </c>
      <c r="AI130" s="52">
        <f t="shared" si="47"/>
        <v>0</v>
      </c>
      <c r="AJ130" s="52">
        <f t="shared" si="47"/>
        <v>0</v>
      </c>
      <c r="AK130" s="52">
        <f t="shared" si="47"/>
        <v>0</v>
      </c>
      <c r="AL130" s="52">
        <f t="shared" si="47"/>
        <v>0</v>
      </c>
      <c r="AM130" s="52">
        <f t="shared" si="47"/>
        <v>0</v>
      </c>
    </row>
    <row r="131" spans="1:39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50"/>
      <c r="L131" s="51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3"/>
    </row>
    <row r="132" spans="1:39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50" t="s">
        <v>146</v>
      </c>
      <c r="L132" s="51"/>
      <c r="M132" s="52">
        <f t="shared" ref="M132:AM132" si="48">SUMIFS(M$25:M$165,$I$25:$I$165,"+",$E$25:$E$165,"&lt;&gt;+")-SUMIFS(M$25:M$165,$I$25:$I$165,"-",$E$25:$E$165,"&lt;&gt;-")</f>
        <v>0</v>
      </c>
      <c r="N132" s="52">
        <f t="shared" si="48"/>
        <v>0</v>
      </c>
      <c r="O132" s="52">
        <f t="shared" si="48"/>
        <v>0</v>
      </c>
      <c r="P132" s="52">
        <f t="shared" si="48"/>
        <v>0</v>
      </c>
      <c r="Q132" s="52">
        <f t="shared" si="48"/>
        <v>0</v>
      </c>
      <c r="R132" s="52">
        <f t="shared" si="48"/>
        <v>0</v>
      </c>
      <c r="S132" s="52">
        <f t="shared" si="48"/>
        <v>0</v>
      </c>
      <c r="T132" s="52">
        <f t="shared" si="48"/>
        <v>0</v>
      </c>
      <c r="U132" s="52">
        <f t="shared" si="48"/>
        <v>0</v>
      </c>
      <c r="V132" s="52">
        <f t="shared" si="48"/>
        <v>0</v>
      </c>
      <c r="W132" s="52">
        <f t="shared" si="48"/>
        <v>0</v>
      </c>
      <c r="X132" s="52">
        <f t="shared" si="48"/>
        <v>0</v>
      </c>
      <c r="Y132" s="52">
        <f t="shared" si="48"/>
        <v>0</v>
      </c>
      <c r="Z132" s="52">
        <f t="shared" si="48"/>
        <v>0</v>
      </c>
      <c r="AA132" s="52">
        <f t="shared" si="48"/>
        <v>0</v>
      </c>
      <c r="AB132" s="52">
        <f t="shared" si="48"/>
        <v>0</v>
      </c>
      <c r="AC132" s="52">
        <f t="shared" si="48"/>
        <v>0</v>
      </c>
      <c r="AD132" s="52">
        <f t="shared" si="48"/>
        <v>0</v>
      </c>
      <c r="AE132" s="52">
        <f t="shared" si="48"/>
        <v>0</v>
      </c>
      <c r="AF132" s="52">
        <f t="shared" si="48"/>
        <v>0</v>
      </c>
      <c r="AG132" s="52">
        <f t="shared" si="48"/>
        <v>0</v>
      </c>
      <c r="AH132" s="52">
        <f t="shared" si="48"/>
        <v>0</v>
      </c>
      <c r="AI132" s="52">
        <f t="shared" si="48"/>
        <v>0</v>
      </c>
      <c r="AJ132" s="52">
        <f t="shared" si="48"/>
        <v>0</v>
      </c>
      <c r="AK132" s="52">
        <f t="shared" si="48"/>
        <v>0</v>
      </c>
      <c r="AL132" s="52">
        <f t="shared" si="48"/>
        <v>0</v>
      </c>
      <c r="AM132" s="53">
        <f t="shared" si="48"/>
        <v>0</v>
      </c>
    </row>
    <row r="133" spans="1:39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50" t="s">
        <v>205</v>
      </c>
      <c r="L133" s="51"/>
      <c r="M133" s="52">
        <f t="shared" ref="M133:AM133" si="49">IF(M$5&lt;&gt;"",$V$211/$L$5,0)</f>
        <v>169.26923076923077</v>
      </c>
      <c r="N133" s="52">
        <f t="shared" si="49"/>
        <v>169.26923076923077</v>
      </c>
      <c r="O133" s="52">
        <f t="shared" si="49"/>
        <v>169.26923076923077</v>
      </c>
      <c r="P133" s="52">
        <f t="shared" si="49"/>
        <v>169.26923076923077</v>
      </c>
      <c r="Q133" s="52">
        <f t="shared" si="49"/>
        <v>169.26923076923077</v>
      </c>
      <c r="R133" s="52">
        <f t="shared" si="49"/>
        <v>169.26923076923077</v>
      </c>
      <c r="S133" s="52">
        <f t="shared" si="49"/>
        <v>169.26923076923077</v>
      </c>
      <c r="T133" s="52">
        <f t="shared" si="49"/>
        <v>169.26923076923077</v>
      </c>
      <c r="U133" s="52">
        <f t="shared" si="49"/>
        <v>169.26923076923077</v>
      </c>
      <c r="V133" s="52">
        <f t="shared" si="49"/>
        <v>169.26923076923077</v>
      </c>
      <c r="W133" s="52">
        <f t="shared" si="49"/>
        <v>169.26923076923077</v>
      </c>
      <c r="X133" s="52">
        <f t="shared" si="49"/>
        <v>169.26923076923077</v>
      </c>
      <c r="Y133" s="52">
        <f t="shared" si="49"/>
        <v>169.26923076923077</v>
      </c>
      <c r="Z133" s="52">
        <f t="shared" si="49"/>
        <v>169.26923076923077</v>
      </c>
      <c r="AA133" s="52">
        <f t="shared" si="49"/>
        <v>169.26923076923077</v>
      </c>
      <c r="AB133" s="52">
        <f t="shared" si="49"/>
        <v>169.26923076923077</v>
      </c>
      <c r="AC133" s="52">
        <f t="shared" si="49"/>
        <v>169.26923076923077</v>
      </c>
      <c r="AD133" s="52">
        <f t="shared" si="49"/>
        <v>169.26923076923077</v>
      </c>
      <c r="AE133" s="52">
        <f t="shared" si="49"/>
        <v>169.26923076923077</v>
      </c>
      <c r="AF133" s="52">
        <f t="shared" si="49"/>
        <v>169.26923076923077</v>
      </c>
      <c r="AG133" s="52">
        <f t="shared" si="49"/>
        <v>169.26923076923077</v>
      </c>
      <c r="AH133" s="52">
        <f t="shared" si="49"/>
        <v>169.26923076923077</v>
      </c>
      <c r="AI133" s="52">
        <f t="shared" si="49"/>
        <v>169.26923076923077</v>
      </c>
      <c r="AJ133" s="52">
        <f t="shared" si="49"/>
        <v>169.26923076923077</v>
      </c>
      <c r="AK133" s="52">
        <f t="shared" si="49"/>
        <v>169.26923076923077</v>
      </c>
      <c r="AL133" s="52">
        <f t="shared" si="49"/>
        <v>169.26923076923077</v>
      </c>
      <c r="AM133" s="52">
        <f t="shared" si="49"/>
        <v>0</v>
      </c>
    </row>
    <row r="134" spans="1:39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50" t="s">
        <v>206</v>
      </c>
      <c r="L134" s="51"/>
      <c r="M134" s="52">
        <f>M132-M133</f>
        <v>-169.26923076923077</v>
      </c>
      <c r="N134" s="52">
        <f t="shared" ref="N134:AM134" si="50">N132-N133</f>
        <v>-169.26923076923077</v>
      </c>
      <c r="O134" s="52">
        <f t="shared" si="50"/>
        <v>-169.26923076923077</v>
      </c>
      <c r="P134" s="52">
        <f t="shared" si="50"/>
        <v>-169.26923076923077</v>
      </c>
      <c r="Q134" s="52">
        <f t="shared" si="50"/>
        <v>-169.26923076923077</v>
      </c>
      <c r="R134" s="52">
        <f t="shared" si="50"/>
        <v>-169.26923076923077</v>
      </c>
      <c r="S134" s="52">
        <f t="shared" si="50"/>
        <v>-169.26923076923077</v>
      </c>
      <c r="T134" s="52">
        <f t="shared" si="50"/>
        <v>-169.26923076923077</v>
      </c>
      <c r="U134" s="52">
        <f t="shared" si="50"/>
        <v>-169.26923076923077</v>
      </c>
      <c r="V134" s="52">
        <f t="shared" si="50"/>
        <v>-169.26923076923077</v>
      </c>
      <c r="W134" s="52">
        <f t="shared" si="50"/>
        <v>-169.26923076923077</v>
      </c>
      <c r="X134" s="52">
        <f t="shared" si="50"/>
        <v>-169.26923076923077</v>
      </c>
      <c r="Y134" s="52">
        <f t="shared" si="50"/>
        <v>-169.26923076923077</v>
      </c>
      <c r="Z134" s="52">
        <f t="shared" si="50"/>
        <v>-169.26923076923077</v>
      </c>
      <c r="AA134" s="52">
        <f t="shared" si="50"/>
        <v>-169.26923076923077</v>
      </c>
      <c r="AB134" s="52">
        <f t="shared" si="50"/>
        <v>-169.26923076923077</v>
      </c>
      <c r="AC134" s="52">
        <f t="shared" si="50"/>
        <v>-169.26923076923077</v>
      </c>
      <c r="AD134" s="52">
        <f t="shared" si="50"/>
        <v>-169.26923076923077</v>
      </c>
      <c r="AE134" s="52">
        <f t="shared" si="50"/>
        <v>-169.26923076923077</v>
      </c>
      <c r="AF134" s="52">
        <f t="shared" si="50"/>
        <v>-169.26923076923077</v>
      </c>
      <c r="AG134" s="52">
        <f t="shared" si="50"/>
        <v>-169.26923076923077</v>
      </c>
      <c r="AH134" s="52">
        <f t="shared" si="50"/>
        <v>-169.26923076923077</v>
      </c>
      <c r="AI134" s="52">
        <f t="shared" si="50"/>
        <v>-169.26923076923077</v>
      </c>
      <c r="AJ134" s="52">
        <f t="shared" si="50"/>
        <v>-169.26923076923077</v>
      </c>
      <c r="AK134" s="52">
        <f t="shared" si="50"/>
        <v>-169.26923076923077</v>
      </c>
      <c r="AL134" s="52">
        <f t="shared" si="50"/>
        <v>-169.26923076923077</v>
      </c>
      <c r="AM134" s="53">
        <f t="shared" si="50"/>
        <v>0</v>
      </c>
    </row>
    <row r="135" spans="1:39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50" t="s">
        <v>147</v>
      </c>
      <c r="L135" s="51"/>
      <c r="M135" s="52">
        <f t="shared" ref="M135:AM135" si="51">SUMIFS(M$25:M$165,$I$25:$I$165,"+",$E$25:$E$165,"+")-SUMIFS(M$25:M$165,$I$25:$I$165,"-",$E$25:$E$165,"-")</f>
        <v>0</v>
      </c>
      <c r="N135" s="52">
        <f t="shared" si="51"/>
        <v>0</v>
      </c>
      <c r="O135" s="52">
        <f t="shared" si="51"/>
        <v>0</v>
      </c>
      <c r="P135" s="52">
        <f t="shared" si="51"/>
        <v>0</v>
      </c>
      <c r="Q135" s="52">
        <f t="shared" si="51"/>
        <v>0</v>
      </c>
      <c r="R135" s="52">
        <f t="shared" si="51"/>
        <v>0</v>
      </c>
      <c r="S135" s="52">
        <f t="shared" si="51"/>
        <v>0</v>
      </c>
      <c r="T135" s="52">
        <f t="shared" si="51"/>
        <v>0</v>
      </c>
      <c r="U135" s="52">
        <f t="shared" si="51"/>
        <v>0</v>
      </c>
      <c r="V135" s="52">
        <f t="shared" si="51"/>
        <v>0</v>
      </c>
      <c r="W135" s="52">
        <f t="shared" si="51"/>
        <v>0</v>
      </c>
      <c r="X135" s="52">
        <f t="shared" si="51"/>
        <v>0</v>
      </c>
      <c r="Y135" s="52">
        <f t="shared" si="51"/>
        <v>0</v>
      </c>
      <c r="Z135" s="52">
        <f t="shared" si="51"/>
        <v>0</v>
      </c>
      <c r="AA135" s="52">
        <f t="shared" si="51"/>
        <v>0</v>
      </c>
      <c r="AB135" s="52">
        <f t="shared" si="51"/>
        <v>0</v>
      </c>
      <c r="AC135" s="52">
        <f t="shared" si="51"/>
        <v>0</v>
      </c>
      <c r="AD135" s="52">
        <f t="shared" si="51"/>
        <v>0</v>
      </c>
      <c r="AE135" s="52">
        <f t="shared" si="51"/>
        <v>0</v>
      </c>
      <c r="AF135" s="52">
        <f t="shared" si="51"/>
        <v>0</v>
      </c>
      <c r="AG135" s="52">
        <f t="shared" si="51"/>
        <v>0</v>
      </c>
      <c r="AH135" s="52">
        <f t="shared" si="51"/>
        <v>0</v>
      </c>
      <c r="AI135" s="52">
        <f t="shared" si="51"/>
        <v>0</v>
      </c>
      <c r="AJ135" s="52">
        <f t="shared" si="51"/>
        <v>0</v>
      </c>
      <c r="AK135" s="52">
        <f t="shared" si="51"/>
        <v>0</v>
      </c>
      <c r="AL135" s="52">
        <f t="shared" si="51"/>
        <v>0</v>
      </c>
      <c r="AM135" s="53">
        <f t="shared" si="51"/>
        <v>0</v>
      </c>
    </row>
    <row r="136" spans="1:39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50" t="s">
        <v>156</v>
      </c>
      <c r="L136" s="51"/>
      <c r="M136" s="52">
        <f t="shared" ref="M136:AM136" si="52">SUMIFS(M$25:M$165,$I$25:$I$165,"+",$E$25:$E$165,"+",$D$25:$D$165,"+")-SUMIFS(M$25:M$165,$I$25:$I$165,"-",$E$25:$E$165,"-",$D$25:$D$165,"-")</f>
        <v>0</v>
      </c>
      <c r="N136" s="52">
        <f t="shared" si="52"/>
        <v>0</v>
      </c>
      <c r="O136" s="52">
        <f t="shared" si="52"/>
        <v>0</v>
      </c>
      <c r="P136" s="52">
        <f t="shared" si="52"/>
        <v>0</v>
      </c>
      <c r="Q136" s="52">
        <f t="shared" si="52"/>
        <v>0</v>
      </c>
      <c r="R136" s="52">
        <f t="shared" si="52"/>
        <v>0</v>
      </c>
      <c r="S136" s="52">
        <f t="shared" si="52"/>
        <v>0</v>
      </c>
      <c r="T136" s="52">
        <f t="shared" si="52"/>
        <v>0</v>
      </c>
      <c r="U136" s="52">
        <f t="shared" si="52"/>
        <v>0</v>
      </c>
      <c r="V136" s="52">
        <f t="shared" si="52"/>
        <v>0</v>
      </c>
      <c r="W136" s="52">
        <f t="shared" si="52"/>
        <v>0</v>
      </c>
      <c r="X136" s="52">
        <f t="shared" si="52"/>
        <v>0</v>
      </c>
      <c r="Y136" s="52">
        <f t="shared" si="52"/>
        <v>0</v>
      </c>
      <c r="Z136" s="52">
        <f t="shared" si="52"/>
        <v>0</v>
      </c>
      <c r="AA136" s="52">
        <f t="shared" si="52"/>
        <v>0</v>
      </c>
      <c r="AB136" s="52">
        <f t="shared" si="52"/>
        <v>0</v>
      </c>
      <c r="AC136" s="52">
        <f t="shared" si="52"/>
        <v>0</v>
      </c>
      <c r="AD136" s="52">
        <f t="shared" si="52"/>
        <v>0</v>
      </c>
      <c r="AE136" s="52">
        <f t="shared" si="52"/>
        <v>0</v>
      </c>
      <c r="AF136" s="52">
        <f t="shared" si="52"/>
        <v>0</v>
      </c>
      <c r="AG136" s="52">
        <f t="shared" si="52"/>
        <v>0</v>
      </c>
      <c r="AH136" s="52">
        <f t="shared" si="52"/>
        <v>0</v>
      </c>
      <c r="AI136" s="52">
        <f t="shared" si="52"/>
        <v>0</v>
      </c>
      <c r="AJ136" s="52">
        <f t="shared" si="52"/>
        <v>0</v>
      </c>
      <c r="AK136" s="52">
        <f t="shared" si="52"/>
        <v>0</v>
      </c>
      <c r="AL136" s="52">
        <f t="shared" si="52"/>
        <v>0</v>
      </c>
      <c r="AM136" s="53">
        <f t="shared" si="52"/>
        <v>0</v>
      </c>
    </row>
    <row r="137" spans="1:39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50" t="s">
        <v>148</v>
      </c>
      <c r="L137" s="51"/>
      <c r="M137" s="52">
        <f>SUM(M134:M135)</f>
        <v>-169.26923076923077</v>
      </c>
      <c r="N137" s="52">
        <f t="shared" ref="N137:AM137" si="53">SUM(N134:N135)</f>
        <v>-169.26923076923077</v>
      </c>
      <c r="O137" s="52">
        <f t="shared" si="53"/>
        <v>-169.26923076923077</v>
      </c>
      <c r="P137" s="52">
        <f t="shared" si="53"/>
        <v>-169.26923076923077</v>
      </c>
      <c r="Q137" s="52">
        <f t="shared" si="53"/>
        <v>-169.26923076923077</v>
      </c>
      <c r="R137" s="52">
        <f t="shared" si="53"/>
        <v>-169.26923076923077</v>
      </c>
      <c r="S137" s="52">
        <f t="shared" si="53"/>
        <v>-169.26923076923077</v>
      </c>
      <c r="T137" s="52">
        <f t="shared" si="53"/>
        <v>-169.26923076923077</v>
      </c>
      <c r="U137" s="52">
        <f t="shared" si="53"/>
        <v>-169.26923076923077</v>
      </c>
      <c r="V137" s="52">
        <f t="shared" si="53"/>
        <v>-169.26923076923077</v>
      </c>
      <c r="W137" s="52">
        <f t="shared" si="53"/>
        <v>-169.26923076923077</v>
      </c>
      <c r="X137" s="52">
        <f t="shared" si="53"/>
        <v>-169.26923076923077</v>
      </c>
      <c r="Y137" s="52">
        <f t="shared" si="53"/>
        <v>-169.26923076923077</v>
      </c>
      <c r="Z137" s="52">
        <f t="shared" si="53"/>
        <v>-169.26923076923077</v>
      </c>
      <c r="AA137" s="52">
        <f t="shared" si="53"/>
        <v>-169.26923076923077</v>
      </c>
      <c r="AB137" s="52">
        <f t="shared" si="53"/>
        <v>-169.26923076923077</v>
      </c>
      <c r="AC137" s="52">
        <f t="shared" si="53"/>
        <v>-169.26923076923077</v>
      </c>
      <c r="AD137" s="52">
        <f t="shared" si="53"/>
        <v>-169.26923076923077</v>
      </c>
      <c r="AE137" s="52">
        <f t="shared" si="53"/>
        <v>-169.26923076923077</v>
      </c>
      <c r="AF137" s="52">
        <f t="shared" si="53"/>
        <v>-169.26923076923077</v>
      </c>
      <c r="AG137" s="52">
        <f t="shared" si="53"/>
        <v>-169.26923076923077</v>
      </c>
      <c r="AH137" s="52">
        <f t="shared" si="53"/>
        <v>-169.26923076923077</v>
      </c>
      <c r="AI137" s="52">
        <f t="shared" si="53"/>
        <v>-169.26923076923077</v>
      </c>
      <c r="AJ137" s="52">
        <f t="shared" si="53"/>
        <v>-169.26923076923077</v>
      </c>
      <c r="AK137" s="52">
        <f t="shared" si="53"/>
        <v>-169.26923076923077</v>
      </c>
      <c r="AL137" s="52">
        <f t="shared" si="53"/>
        <v>-169.26923076923077</v>
      </c>
      <c r="AM137" s="53">
        <f t="shared" si="53"/>
        <v>0</v>
      </c>
    </row>
    <row r="138" spans="1:39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50"/>
      <c r="L138" s="51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3"/>
    </row>
    <row r="139" spans="1:39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80" t="s">
        <v>162</v>
      </c>
      <c r="L139" s="51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3"/>
    </row>
    <row r="140" spans="1:39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50" t="s">
        <v>149</v>
      </c>
      <c r="L140" s="51"/>
      <c r="M140" s="52">
        <f>IF(M132=0,0,M137)*$L$5</f>
        <v>0</v>
      </c>
      <c r="N140" s="52">
        <f t="shared" ref="N140:AM140" si="54">IF(N132=0,0,N137)*$L$5</f>
        <v>0</v>
      </c>
      <c r="O140" s="52">
        <f t="shared" si="54"/>
        <v>0</v>
      </c>
      <c r="P140" s="52">
        <f t="shared" si="54"/>
        <v>0</v>
      </c>
      <c r="Q140" s="52">
        <f t="shared" si="54"/>
        <v>0</v>
      </c>
      <c r="R140" s="52">
        <f t="shared" si="54"/>
        <v>0</v>
      </c>
      <c r="S140" s="52">
        <f t="shared" si="54"/>
        <v>0</v>
      </c>
      <c r="T140" s="52">
        <f t="shared" si="54"/>
        <v>0</v>
      </c>
      <c r="U140" s="52">
        <f t="shared" si="54"/>
        <v>0</v>
      </c>
      <c r="V140" s="52">
        <f t="shared" si="54"/>
        <v>0</v>
      </c>
      <c r="W140" s="52">
        <f t="shared" si="54"/>
        <v>0</v>
      </c>
      <c r="X140" s="52">
        <f t="shared" si="54"/>
        <v>0</v>
      </c>
      <c r="Y140" s="52">
        <f t="shared" si="54"/>
        <v>0</v>
      </c>
      <c r="Z140" s="52">
        <f t="shared" si="54"/>
        <v>0</v>
      </c>
      <c r="AA140" s="52">
        <f t="shared" si="54"/>
        <v>0</v>
      </c>
      <c r="AB140" s="52">
        <f t="shared" si="54"/>
        <v>0</v>
      </c>
      <c r="AC140" s="52">
        <f t="shared" si="54"/>
        <v>0</v>
      </c>
      <c r="AD140" s="52">
        <f t="shared" si="54"/>
        <v>0</v>
      </c>
      <c r="AE140" s="52">
        <f t="shared" si="54"/>
        <v>0</v>
      </c>
      <c r="AF140" s="52">
        <f t="shared" si="54"/>
        <v>0</v>
      </c>
      <c r="AG140" s="52">
        <f t="shared" si="54"/>
        <v>0</v>
      </c>
      <c r="AH140" s="52">
        <f t="shared" si="54"/>
        <v>0</v>
      </c>
      <c r="AI140" s="52">
        <f t="shared" si="54"/>
        <v>0</v>
      </c>
      <c r="AJ140" s="52">
        <f t="shared" si="54"/>
        <v>0</v>
      </c>
      <c r="AK140" s="52">
        <f t="shared" si="54"/>
        <v>0</v>
      </c>
      <c r="AL140" s="52">
        <f t="shared" si="54"/>
        <v>0</v>
      </c>
      <c r="AM140" s="53">
        <f t="shared" si="54"/>
        <v>0</v>
      </c>
    </row>
    <row r="141" spans="1:39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50" t="s">
        <v>153</v>
      </c>
      <c r="L141" s="51"/>
      <c r="M141" s="52">
        <f>IF(M$5&lt;&gt;"",('Tax Laws'!$C$49*Summary!$D$35)/$L$5,0)</f>
        <v>0</v>
      </c>
      <c r="N141" s="52">
        <f>IF(N$5&lt;&gt;"",('Tax Laws'!$C$49*Summary!$D$35)/$L$5,0)</f>
        <v>0</v>
      </c>
      <c r="O141" s="52">
        <f>IF(O$5&lt;&gt;"",('Tax Laws'!$C$49*Summary!$D$35)/$L$5,0)</f>
        <v>0</v>
      </c>
      <c r="P141" s="52">
        <f>IF(P$5&lt;&gt;"",('Tax Laws'!$C$49*Summary!$D$35)/$L$5,0)</f>
        <v>0</v>
      </c>
      <c r="Q141" s="52">
        <f>IF(Q$5&lt;&gt;"",('Tax Laws'!$C$49*Summary!$D$35)/$L$5,0)</f>
        <v>0</v>
      </c>
      <c r="R141" s="52">
        <f>IF(R$5&lt;&gt;"",('Tax Laws'!$C$49*Summary!$D$35)/$L$5,0)</f>
        <v>0</v>
      </c>
      <c r="S141" s="52">
        <f>IF(S$5&lt;&gt;"",('Tax Laws'!$C$49*Summary!$D$35)/$L$5,0)</f>
        <v>0</v>
      </c>
      <c r="T141" s="52">
        <f>IF(T$5&lt;&gt;"",('Tax Laws'!$C$49*Summary!$D$35)/$L$5,0)</f>
        <v>0</v>
      </c>
      <c r="U141" s="52">
        <f>IF(U$5&lt;&gt;"",('Tax Laws'!$C$49*Summary!$D$35)/$L$5,0)</f>
        <v>0</v>
      </c>
      <c r="V141" s="52">
        <f>IF(V$5&lt;&gt;"",('Tax Laws'!$C$49*Summary!$D$35)/$L$5,0)</f>
        <v>0</v>
      </c>
      <c r="W141" s="52">
        <f>IF(W$5&lt;&gt;"",('Tax Laws'!$C$49*Summary!$D$35)/$L$5,0)</f>
        <v>0</v>
      </c>
      <c r="X141" s="52">
        <f>IF(X$5&lt;&gt;"",('Tax Laws'!$C$49*Summary!$D$35)/$L$5,0)</f>
        <v>0</v>
      </c>
      <c r="Y141" s="52">
        <f>IF(Y$5&lt;&gt;"",('Tax Laws'!$C$49*Summary!$D$35)/$L$5,0)</f>
        <v>0</v>
      </c>
      <c r="Z141" s="52">
        <f>IF(Z$5&lt;&gt;"",('Tax Laws'!$C$49*Summary!$D$35)/$L$5,0)</f>
        <v>0</v>
      </c>
      <c r="AA141" s="52">
        <f>IF(AA$5&lt;&gt;"",('Tax Laws'!$C$49*Summary!$D$35)/$L$5,0)</f>
        <v>0</v>
      </c>
      <c r="AB141" s="52">
        <f>IF(AB$5&lt;&gt;"",('Tax Laws'!$C$49*Summary!$D$35)/$L$5,0)</f>
        <v>0</v>
      </c>
      <c r="AC141" s="52">
        <f>IF(AC$5&lt;&gt;"",('Tax Laws'!$C$49*Summary!$D$35)/$L$5,0)</f>
        <v>0</v>
      </c>
      <c r="AD141" s="52">
        <f>IF(AD$5&lt;&gt;"",('Tax Laws'!$C$49*Summary!$D$35)/$L$5,0)</f>
        <v>0</v>
      </c>
      <c r="AE141" s="52">
        <f>IF(AE$5&lt;&gt;"",('Tax Laws'!$C$49*Summary!$D$35)/$L$5,0)</f>
        <v>0</v>
      </c>
      <c r="AF141" s="52">
        <f>IF(AF$5&lt;&gt;"",('Tax Laws'!$C$49*Summary!$D$35)/$L$5,0)</f>
        <v>0</v>
      </c>
      <c r="AG141" s="52">
        <f>IF(AG$5&lt;&gt;"",('Tax Laws'!$C$49*Summary!$D$35)/$L$5,0)</f>
        <v>0</v>
      </c>
      <c r="AH141" s="52">
        <f>IF(AH$5&lt;&gt;"",('Tax Laws'!$C$49*Summary!$D$35)/$L$5,0)</f>
        <v>0</v>
      </c>
      <c r="AI141" s="52">
        <f>IF(AI$5&lt;&gt;"",('Tax Laws'!$C$49*Summary!$D$35)/$L$5,0)</f>
        <v>0</v>
      </c>
      <c r="AJ141" s="52">
        <f>IF(AJ$5&lt;&gt;"",('Tax Laws'!$C$49*Summary!$D$35)/$L$5,0)</f>
        <v>0</v>
      </c>
      <c r="AK141" s="52">
        <f>IF(AK$5&lt;&gt;"",('Tax Laws'!$C$49*Summary!$D$35)/$L$5,0)</f>
        <v>0</v>
      </c>
      <c r="AL141" s="52">
        <f>IF(AL$5&lt;&gt;"",('Tax Laws'!$C$49*Summary!$D$35)/$L$5,0)</f>
        <v>0</v>
      </c>
      <c r="AM141" s="53">
        <f>IF(AM$5&lt;&gt;"",('Tax Laws'!$C$49*Summary!$D$35)/$L$5,0)</f>
        <v>0</v>
      </c>
    </row>
    <row r="142" spans="1:39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50" t="s">
        <v>150</v>
      </c>
      <c r="L142" s="51"/>
      <c r="M142" s="52">
        <f t="shared" ref="M142:AM142" si="55">(SUMIFS($X$179:$X$188,$V$179:$V$188,"&lt;"&amp;M140)+(M140-_xlfn.MAXIFS($U$179:$U$188,$U$179:$U$188,"&lt;"&amp;M140))*(_xlfn.MAXIFS($W$179:$W$188,$U$179:$U$188,"&lt;"&amp;M140)))/$L$5</f>
        <v>0</v>
      </c>
      <c r="N142" s="52">
        <f t="shared" si="55"/>
        <v>0</v>
      </c>
      <c r="O142" s="52">
        <f t="shared" si="55"/>
        <v>0</v>
      </c>
      <c r="P142" s="52">
        <f t="shared" si="55"/>
        <v>0</v>
      </c>
      <c r="Q142" s="52">
        <f t="shared" si="55"/>
        <v>0</v>
      </c>
      <c r="R142" s="52">
        <f t="shared" si="55"/>
        <v>0</v>
      </c>
      <c r="S142" s="52">
        <f t="shared" si="55"/>
        <v>0</v>
      </c>
      <c r="T142" s="52">
        <f t="shared" si="55"/>
        <v>0</v>
      </c>
      <c r="U142" s="52">
        <f t="shared" si="55"/>
        <v>0</v>
      </c>
      <c r="V142" s="52">
        <f t="shared" si="55"/>
        <v>0</v>
      </c>
      <c r="W142" s="52">
        <f t="shared" si="55"/>
        <v>0</v>
      </c>
      <c r="X142" s="52">
        <f t="shared" si="55"/>
        <v>0</v>
      </c>
      <c r="Y142" s="52">
        <f t="shared" si="55"/>
        <v>0</v>
      </c>
      <c r="Z142" s="52">
        <f t="shared" si="55"/>
        <v>0</v>
      </c>
      <c r="AA142" s="52">
        <f t="shared" si="55"/>
        <v>0</v>
      </c>
      <c r="AB142" s="52">
        <f t="shared" si="55"/>
        <v>0</v>
      </c>
      <c r="AC142" s="52">
        <f t="shared" si="55"/>
        <v>0</v>
      </c>
      <c r="AD142" s="52">
        <f t="shared" si="55"/>
        <v>0</v>
      </c>
      <c r="AE142" s="52">
        <f t="shared" si="55"/>
        <v>0</v>
      </c>
      <c r="AF142" s="52">
        <f t="shared" si="55"/>
        <v>0</v>
      </c>
      <c r="AG142" s="52">
        <f t="shared" si="55"/>
        <v>0</v>
      </c>
      <c r="AH142" s="52">
        <f t="shared" si="55"/>
        <v>0</v>
      </c>
      <c r="AI142" s="52">
        <f t="shared" si="55"/>
        <v>0</v>
      </c>
      <c r="AJ142" s="52">
        <f t="shared" si="55"/>
        <v>0</v>
      </c>
      <c r="AK142" s="52">
        <f t="shared" si="55"/>
        <v>0</v>
      </c>
      <c r="AL142" s="52">
        <f t="shared" si="55"/>
        <v>0</v>
      </c>
      <c r="AM142" s="52">
        <f t="shared" si="55"/>
        <v>0</v>
      </c>
    </row>
    <row r="143" spans="1:39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50" t="s">
        <v>207</v>
      </c>
      <c r="L143" s="51"/>
      <c r="M143" s="52">
        <f>M142-M141</f>
        <v>0</v>
      </c>
      <c r="N143" s="52">
        <f t="shared" ref="N143:AM143" si="56">N142-N141</f>
        <v>0</v>
      </c>
      <c r="O143" s="52">
        <f t="shared" si="56"/>
        <v>0</v>
      </c>
      <c r="P143" s="52">
        <f t="shared" si="56"/>
        <v>0</v>
      </c>
      <c r="Q143" s="52">
        <f t="shared" si="56"/>
        <v>0</v>
      </c>
      <c r="R143" s="52">
        <f t="shared" si="56"/>
        <v>0</v>
      </c>
      <c r="S143" s="52">
        <f t="shared" si="56"/>
        <v>0</v>
      </c>
      <c r="T143" s="52">
        <f t="shared" si="56"/>
        <v>0</v>
      </c>
      <c r="U143" s="52">
        <f t="shared" si="56"/>
        <v>0</v>
      </c>
      <c r="V143" s="52">
        <f t="shared" si="56"/>
        <v>0</v>
      </c>
      <c r="W143" s="52">
        <f t="shared" si="56"/>
        <v>0</v>
      </c>
      <c r="X143" s="52">
        <f t="shared" si="56"/>
        <v>0</v>
      </c>
      <c r="Y143" s="52">
        <f t="shared" si="56"/>
        <v>0</v>
      </c>
      <c r="Z143" s="52">
        <f t="shared" si="56"/>
        <v>0</v>
      </c>
      <c r="AA143" s="52">
        <f t="shared" si="56"/>
        <v>0</v>
      </c>
      <c r="AB143" s="52">
        <f t="shared" si="56"/>
        <v>0</v>
      </c>
      <c r="AC143" s="52">
        <f t="shared" si="56"/>
        <v>0</v>
      </c>
      <c r="AD143" s="52">
        <f t="shared" si="56"/>
        <v>0</v>
      </c>
      <c r="AE143" s="52">
        <f t="shared" si="56"/>
        <v>0</v>
      </c>
      <c r="AF143" s="52">
        <f t="shared" si="56"/>
        <v>0</v>
      </c>
      <c r="AG143" s="52">
        <f t="shared" si="56"/>
        <v>0</v>
      </c>
      <c r="AH143" s="52">
        <f t="shared" si="56"/>
        <v>0</v>
      </c>
      <c r="AI143" s="52">
        <f t="shared" si="56"/>
        <v>0</v>
      </c>
      <c r="AJ143" s="52">
        <f t="shared" si="56"/>
        <v>0</v>
      </c>
      <c r="AK143" s="52">
        <f t="shared" si="56"/>
        <v>0</v>
      </c>
      <c r="AL143" s="52">
        <f t="shared" si="56"/>
        <v>0</v>
      </c>
      <c r="AM143" s="53">
        <f t="shared" si="56"/>
        <v>0</v>
      </c>
    </row>
    <row r="144" spans="1:39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50"/>
      <c r="L144" s="51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3"/>
    </row>
    <row r="145" spans="1:39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50"/>
      <c r="L145" s="51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3"/>
    </row>
    <row r="146" spans="1:39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80" t="s">
        <v>163</v>
      </c>
      <c r="L146" s="51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3"/>
    </row>
    <row r="147" spans="1:39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50" t="s">
        <v>151</v>
      </c>
      <c r="L147" s="51"/>
      <c r="M147" s="52">
        <f>IF(M132=0,M135*'Tax Laws'!$C$39,0)</f>
        <v>0</v>
      </c>
      <c r="N147" s="52">
        <f>IF(N132=0,N135*'Tax Laws'!$C$39,0)</f>
        <v>0</v>
      </c>
      <c r="O147" s="52">
        <f>IF(O132=0,O135*'Tax Laws'!$C$39,0)</f>
        <v>0</v>
      </c>
      <c r="P147" s="52">
        <f>IF(P132=0,P135*'Tax Laws'!$C$39,0)</f>
        <v>0</v>
      </c>
      <c r="Q147" s="52">
        <f>IF(Q132=0,Q135*'Tax Laws'!$C$39,0)</f>
        <v>0</v>
      </c>
      <c r="R147" s="52">
        <f>IF(R132=0,R135*'Tax Laws'!$C$39,0)</f>
        <v>0</v>
      </c>
      <c r="S147" s="52">
        <f>IF(S132=0,S135*'Tax Laws'!$C$39,0)</f>
        <v>0</v>
      </c>
      <c r="T147" s="52">
        <f>IF(T132=0,T135*'Tax Laws'!$C$39,0)</f>
        <v>0</v>
      </c>
      <c r="U147" s="52">
        <f>IF(U132=0,U135*'Tax Laws'!$C$39,0)</f>
        <v>0</v>
      </c>
      <c r="V147" s="52">
        <f>IF(V132=0,V135*'Tax Laws'!$C$39,0)</f>
        <v>0</v>
      </c>
      <c r="W147" s="52">
        <f>IF(W132=0,W135*'Tax Laws'!$C$39,0)</f>
        <v>0</v>
      </c>
      <c r="X147" s="52">
        <f>IF(X132=0,X135*'Tax Laws'!$C$39,0)</f>
        <v>0</v>
      </c>
      <c r="Y147" s="52">
        <f>IF(Y132=0,Y135*'Tax Laws'!$C$39,0)</f>
        <v>0</v>
      </c>
      <c r="Z147" s="52">
        <f>IF(Z132=0,Z135*'Tax Laws'!$C$39,0)</f>
        <v>0</v>
      </c>
      <c r="AA147" s="52">
        <f>IF(AA132=0,AA135*'Tax Laws'!$C$39,0)</f>
        <v>0</v>
      </c>
      <c r="AB147" s="52">
        <f>IF(AB132=0,AB135*'Tax Laws'!$C$39,0)</f>
        <v>0</v>
      </c>
      <c r="AC147" s="52">
        <f>IF(AC132=0,AC135*'Tax Laws'!$C$39,0)</f>
        <v>0</v>
      </c>
      <c r="AD147" s="52">
        <f>IF(AD132=0,AD135*'Tax Laws'!$C$39,0)</f>
        <v>0</v>
      </c>
      <c r="AE147" s="52">
        <f>IF(AE132=0,AE135*'Tax Laws'!$C$39,0)</f>
        <v>0</v>
      </c>
      <c r="AF147" s="52">
        <f>IF(AF132=0,AF135*'Tax Laws'!$C$39,0)</f>
        <v>0</v>
      </c>
      <c r="AG147" s="52">
        <f>IF(AG132=0,AG135*'Tax Laws'!$C$39,0)</f>
        <v>0</v>
      </c>
      <c r="AH147" s="52">
        <f>IF(AH132=0,AH135*'Tax Laws'!$C$39,0)</f>
        <v>0</v>
      </c>
      <c r="AI147" s="52">
        <f>IF(AI132=0,AI135*'Tax Laws'!$C$39,0)</f>
        <v>0</v>
      </c>
      <c r="AJ147" s="52">
        <f>IF(AJ132=0,AJ135*'Tax Laws'!$C$39,0)</f>
        <v>0</v>
      </c>
      <c r="AK147" s="52">
        <f>IF(AK132=0,AK135*'Tax Laws'!$C$39,0)</f>
        <v>0</v>
      </c>
      <c r="AL147" s="52">
        <f>IF(AL132=0,AL135*'Tax Laws'!$C$39,0)</f>
        <v>0</v>
      </c>
      <c r="AM147" s="53">
        <f>IF(AM132=0,AM135*'Tax Laws'!$C$39,0)</f>
        <v>0</v>
      </c>
    </row>
    <row r="148" spans="1:39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50" t="s">
        <v>198</v>
      </c>
      <c r="L148" s="51"/>
      <c r="M148" s="52">
        <f>IF(M$5&lt;&gt;"",Summary!$D$34,0)</f>
        <v>0</v>
      </c>
      <c r="N148" s="52">
        <f>IF(N$5&lt;&gt;"",Summary!$D$34,0)</f>
        <v>0</v>
      </c>
      <c r="O148" s="52">
        <f>IF(O$5&lt;&gt;"",Summary!$D$34,0)</f>
        <v>0</v>
      </c>
      <c r="P148" s="52">
        <f>IF(P$5&lt;&gt;"",Summary!$D$34,0)</f>
        <v>0</v>
      </c>
      <c r="Q148" s="52">
        <f>IF(Q$5&lt;&gt;"",Summary!$D$34,0)</f>
        <v>0</v>
      </c>
      <c r="R148" s="52">
        <f>IF(R$5&lt;&gt;"",Summary!$D$34,0)</f>
        <v>0</v>
      </c>
      <c r="S148" s="52">
        <f>IF(S$5&lt;&gt;"",Summary!$D$34,0)</f>
        <v>0</v>
      </c>
      <c r="T148" s="52">
        <f>IF(T$5&lt;&gt;"",Summary!$D$34,0)</f>
        <v>0</v>
      </c>
      <c r="U148" s="52">
        <f>IF(U$5&lt;&gt;"",Summary!$D$34,0)</f>
        <v>0</v>
      </c>
      <c r="V148" s="52">
        <f>IF(V$5&lt;&gt;"",Summary!$D$34,0)</f>
        <v>0</v>
      </c>
      <c r="W148" s="52">
        <f>IF(W$5&lt;&gt;"",Summary!$D$34,0)</f>
        <v>0</v>
      </c>
      <c r="X148" s="52">
        <f>IF(X$5&lt;&gt;"",Summary!$D$34,0)</f>
        <v>0</v>
      </c>
      <c r="Y148" s="52">
        <f>IF(Y$5&lt;&gt;"",Summary!$D$34,0)</f>
        <v>0</v>
      </c>
      <c r="Z148" s="52">
        <f>IF(Z$5&lt;&gt;"",Summary!$D$34,0)</f>
        <v>0</v>
      </c>
      <c r="AA148" s="52">
        <f>IF(AA$5&lt;&gt;"",Summary!$D$34,0)</f>
        <v>0</v>
      </c>
      <c r="AB148" s="52">
        <f>IF(AB$5&lt;&gt;"",Summary!$D$34,0)</f>
        <v>0</v>
      </c>
      <c r="AC148" s="52">
        <f>IF(AC$5&lt;&gt;"",Summary!$D$34,0)</f>
        <v>0</v>
      </c>
      <c r="AD148" s="52">
        <f>IF(AD$5&lt;&gt;"",Summary!$D$34,0)</f>
        <v>0</v>
      </c>
      <c r="AE148" s="52">
        <f>IF(AE$5&lt;&gt;"",Summary!$D$34,0)</f>
        <v>0</v>
      </c>
      <c r="AF148" s="52">
        <f>IF(AF$5&lt;&gt;"",Summary!$D$34,0)</f>
        <v>0</v>
      </c>
      <c r="AG148" s="52">
        <f>IF(AG$5&lt;&gt;"",Summary!$D$34,0)</f>
        <v>0</v>
      </c>
      <c r="AH148" s="52">
        <f>IF(AH$5&lt;&gt;"",Summary!$D$34,0)</f>
        <v>0</v>
      </c>
      <c r="AI148" s="52">
        <f>IF(AI$5&lt;&gt;"",Summary!$D$34,0)</f>
        <v>0</v>
      </c>
      <c r="AJ148" s="52">
        <f>IF(AJ$5&lt;&gt;"",Summary!$D$34,0)</f>
        <v>0</v>
      </c>
      <c r="AK148" s="52">
        <f>IF(AK$5&lt;&gt;"",Summary!$D$34,0)</f>
        <v>0</v>
      </c>
      <c r="AL148" s="52">
        <f>IF(AL$5&lt;&gt;"",Summary!$D$34,0)</f>
        <v>0</v>
      </c>
      <c r="AM148" s="53">
        <f>IF(AM$5&lt;&gt;"",Summary!$D$34,0)</f>
        <v>0</v>
      </c>
    </row>
    <row r="149" spans="1:39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50" t="s">
        <v>152</v>
      </c>
      <c r="L149" s="51"/>
      <c r="M149" s="52">
        <f t="shared" ref="M149:AM149" si="57">M147+M143+M148</f>
        <v>0</v>
      </c>
      <c r="N149" s="52">
        <f t="shared" si="57"/>
        <v>0</v>
      </c>
      <c r="O149" s="52">
        <f t="shared" si="57"/>
        <v>0</v>
      </c>
      <c r="P149" s="52">
        <f t="shared" si="57"/>
        <v>0</v>
      </c>
      <c r="Q149" s="52">
        <f t="shared" si="57"/>
        <v>0</v>
      </c>
      <c r="R149" s="52">
        <f t="shared" si="57"/>
        <v>0</v>
      </c>
      <c r="S149" s="52">
        <f t="shared" si="57"/>
        <v>0</v>
      </c>
      <c r="T149" s="52">
        <f t="shared" si="57"/>
        <v>0</v>
      </c>
      <c r="U149" s="52">
        <f t="shared" si="57"/>
        <v>0</v>
      </c>
      <c r="V149" s="52">
        <f t="shared" si="57"/>
        <v>0</v>
      </c>
      <c r="W149" s="52">
        <f t="shared" si="57"/>
        <v>0</v>
      </c>
      <c r="X149" s="52">
        <f t="shared" si="57"/>
        <v>0</v>
      </c>
      <c r="Y149" s="52">
        <f t="shared" si="57"/>
        <v>0</v>
      </c>
      <c r="Z149" s="52">
        <f t="shared" si="57"/>
        <v>0</v>
      </c>
      <c r="AA149" s="52">
        <f t="shared" si="57"/>
        <v>0</v>
      </c>
      <c r="AB149" s="52">
        <f t="shared" si="57"/>
        <v>0</v>
      </c>
      <c r="AC149" s="52">
        <f t="shared" si="57"/>
        <v>0</v>
      </c>
      <c r="AD149" s="52">
        <f t="shared" si="57"/>
        <v>0</v>
      </c>
      <c r="AE149" s="52">
        <f t="shared" si="57"/>
        <v>0</v>
      </c>
      <c r="AF149" s="52">
        <f t="shared" si="57"/>
        <v>0</v>
      </c>
      <c r="AG149" s="52">
        <f t="shared" si="57"/>
        <v>0</v>
      </c>
      <c r="AH149" s="52">
        <f t="shared" si="57"/>
        <v>0</v>
      </c>
      <c r="AI149" s="52">
        <f t="shared" si="57"/>
        <v>0</v>
      </c>
      <c r="AJ149" s="52">
        <f t="shared" si="57"/>
        <v>0</v>
      </c>
      <c r="AK149" s="52">
        <f t="shared" si="57"/>
        <v>0</v>
      </c>
      <c r="AL149" s="52">
        <f t="shared" si="57"/>
        <v>0</v>
      </c>
      <c r="AM149" s="53">
        <f t="shared" si="57"/>
        <v>0</v>
      </c>
    </row>
    <row r="150" spans="1:39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50"/>
      <c r="L150" s="51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3"/>
    </row>
    <row r="151" spans="1:39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50" t="s">
        <v>126</v>
      </c>
      <c r="L151" s="51"/>
      <c r="M151" s="65">
        <f t="shared" ref="M151:AM151" si="58">IFERROR(M149/M137,0)</f>
        <v>0</v>
      </c>
      <c r="N151" s="65">
        <f t="shared" si="58"/>
        <v>0</v>
      </c>
      <c r="O151" s="65">
        <f t="shared" si="58"/>
        <v>0</v>
      </c>
      <c r="P151" s="65">
        <f t="shared" si="58"/>
        <v>0</v>
      </c>
      <c r="Q151" s="65">
        <f t="shared" si="58"/>
        <v>0</v>
      </c>
      <c r="R151" s="65">
        <f t="shared" si="58"/>
        <v>0</v>
      </c>
      <c r="S151" s="65">
        <f t="shared" si="58"/>
        <v>0</v>
      </c>
      <c r="T151" s="65">
        <f t="shared" si="58"/>
        <v>0</v>
      </c>
      <c r="U151" s="65">
        <f t="shared" si="58"/>
        <v>0</v>
      </c>
      <c r="V151" s="65">
        <f t="shared" si="58"/>
        <v>0</v>
      </c>
      <c r="W151" s="65">
        <f t="shared" si="58"/>
        <v>0</v>
      </c>
      <c r="X151" s="65">
        <f t="shared" si="58"/>
        <v>0</v>
      </c>
      <c r="Y151" s="65">
        <f t="shared" si="58"/>
        <v>0</v>
      </c>
      <c r="Z151" s="65">
        <f t="shared" si="58"/>
        <v>0</v>
      </c>
      <c r="AA151" s="65">
        <f t="shared" si="58"/>
        <v>0</v>
      </c>
      <c r="AB151" s="65">
        <f t="shared" si="58"/>
        <v>0</v>
      </c>
      <c r="AC151" s="65">
        <f t="shared" si="58"/>
        <v>0</v>
      </c>
      <c r="AD151" s="65">
        <f t="shared" si="58"/>
        <v>0</v>
      </c>
      <c r="AE151" s="65">
        <f t="shared" si="58"/>
        <v>0</v>
      </c>
      <c r="AF151" s="65">
        <f t="shared" si="58"/>
        <v>0</v>
      </c>
      <c r="AG151" s="65">
        <f t="shared" si="58"/>
        <v>0</v>
      </c>
      <c r="AH151" s="65">
        <f t="shared" si="58"/>
        <v>0</v>
      </c>
      <c r="AI151" s="65">
        <f t="shared" si="58"/>
        <v>0</v>
      </c>
      <c r="AJ151" s="65">
        <f t="shared" si="58"/>
        <v>0</v>
      </c>
      <c r="AK151" s="65">
        <f t="shared" si="58"/>
        <v>0</v>
      </c>
      <c r="AL151" s="65">
        <f t="shared" si="58"/>
        <v>0</v>
      </c>
      <c r="AM151" s="111">
        <f t="shared" si="58"/>
        <v>0</v>
      </c>
    </row>
    <row r="152" spans="1:39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50" t="s">
        <v>127</v>
      </c>
      <c r="L152" s="51"/>
      <c r="M152" s="52">
        <f>M137</f>
        <v>-169.26923076923077</v>
      </c>
      <c r="N152" s="52">
        <f t="shared" ref="N152:AM152" si="59">M152+N137</f>
        <v>-338.53846153846155</v>
      </c>
      <c r="O152" s="52">
        <f t="shared" si="59"/>
        <v>-507.80769230769232</v>
      </c>
      <c r="P152" s="52">
        <f t="shared" si="59"/>
        <v>-677.07692307692309</v>
      </c>
      <c r="Q152" s="52">
        <f t="shared" si="59"/>
        <v>-846.34615384615381</v>
      </c>
      <c r="R152" s="52">
        <f t="shared" si="59"/>
        <v>-1015.6153846153845</v>
      </c>
      <c r="S152" s="52">
        <f t="shared" si="59"/>
        <v>-1184.8846153846152</v>
      </c>
      <c r="T152" s="52">
        <f t="shared" si="59"/>
        <v>-1354.153846153846</v>
      </c>
      <c r="U152" s="52">
        <f t="shared" si="59"/>
        <v>-1523.4230769230767</v>
      </c>
      <c r="V152" s="52">
        <f t="shared" si="59"/>
        <v>-1692.6923076923074</v>
      </c>
      <c r="W152" s="52">
        <f t="shared" si="59"/>
        <v>-1861.9615384615381</v>
      </c>
      <c r="X152" s="52">
        <f t="shared" si="59"/>
        <v>-2031.2307692307688</v>
      </c>
      <c r="Y152" s="52">
        <f t="shared" si="59"/>
        <v>-2200.4999999999995</v>
      </c>
      <c r="Z152" s="52">
        <f t="shared" si="59"/>
        <v>-2369.7692307692305</v>
      </c>
      <c r="AA152" s="52">
        <f t="shared" si="59"/>
        <v>-2539.0384615384614</v>
      </c>
      <c r="AB152" s="52">
        <f t="shared" si="59"/>
        <v>-2708.3076923076924</v>
      </c>
      <c r="AC152" s="52">
        <f t="shared" si="59"/>
        <v>-2877.5769230769233</v>
      </c>
      <c r="AD152" s="52">
        <f t="shared" si="59"/>
        <v>-3046.8461538461543</v>
      </c>
      <c r="AE152" s="52">
        <f t="shared" si="59"/>
        <v>-3216.1153846153852</v>
      </c>
      <c r="AF152" s="52">
        <f t="shared" si="59"/>
        <v>-3385.3846153846162</v>
      </c>
      <c r="AG152" s="52">
        <f t="shared" si="59"/>
        <v>-3554.6538461538471</v>
      </c>
      <c r="AH152" s="52">
        <f t="shared" si="59"/>
        <v>-3723.923076923078</v>
      </c>
      <c r="AI152" s="52">
        <f t="shared" si="59"/>
        <v>-3893.192307692309</v>
      </c>
      <c r="AJ152" s="52">
        <f t="shared" si="59"/>
        <v>-4062.4615384615399</v>
      </c>
      <c r="AK152" s="52">
        <f t="shared" si="59"/>
        <v>-4231.7307692307704</v>
      </c>
      <c r="AL152" s="52">
        <f t="shared" si="59"/>
        <v>-4401.0000000000009</v>
      </c>
      <c r="AM152" s="53">
        <f t="shared" si="59"/>
        <v>-4401.0000000000009</v>
      </c>
    </row>
    <row r="153" spans="1:39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50" t="s">
        <v>232</v>
      </c>
      <c r="L153" s="51"/>
      <c r="M153" s="52">
        <f>M149</f>
        <v>0</v>
      </c>
      <c r="N153" s="52">
        <f>M153+N149</f>
        <v>0</v>
      </c>
      <c r="O153" s="52">
        <f t="shared" ref="O153:AM153" si="60">N153+O149</f>
        <v>0</v>
      </c>
      <c r="P153" s="52">
        <f t="shared" si="60"/>
        <v>0</v>
      </c>
      <c r="Q153" s="52">
        <f t="shared" si="60"/>
        <v>0</v>
      </c>
      <c r="R153" s="52">
        <f t="shared" si="60"/>
        <v>0</v>
      </c>
      <c r="S153" s="52">
        <f t="shared" si="60"/>
        <v>0</v>
      </c>
      <c r="T153" s="52">
        <f t="shared" si="60"/>
        <v>0</v>
      </c>
      <c r="U153" s="52">
        <f t="shared" si="60"/>
        <v>0</v>
      </c>
      <c r="V153" s="52">
        <f t="shared" si="60"/>
        <v>0</v>
      </c>
      <c r="W153" s="52">
        <f t="shared" si="60"/>
        <v>0</v>
      </c>
      <c r="X153" s="52">
        <f t="shared" si="60"/>
        <v>0</v>
      </c>
      <c r="Y153" s="52">
        <f t="shared" si="60"/>
        <v>0</v>
      </c>
      <c r="Z153" s="52">
        <f t="shared" si="60"/>
        <v>0</v>
      </c>
      <c r="AA153" s="52">
        <f t="shared" si="60"/>
        <v>0</v>
      </c>
      <c r="AB153" s="52">
        <f t="shared" si="60"/>
        <v>0</v>
      </c>
      <c r="AC153" s="52">
        <f t="shared" si="60"/>
        <v>0</v>
      </c>
      <c r="AD153" s="52">
        <f t="shared" si="60"/>
        <v>0</v>
      </c>
      <c r="AE153" s="52">
        <f t="shared" si="60"/>
        <v>0</v>
      </c>
      <c r="AF153" s="52">
        <f t="shared" si="60"/>
        <v>0</v>
      </c>
      <c r="AG153" s="52">
        <f t="shared" si="60"/>
        <v>0</v>
      </c>
      <c r="AH153" s="52">
        <f t="shared" si="60"/>
        <v>0</v>
      </c>
      <c r="AI153" s="52">
        <f t="shared" si="60"/>
        <v>0</v>
      </c>
      <c r="AJ153" s="52">
        <f t="shared" si="60"/>
        <v>0</v>
      </c>
      <c r="AK153" s="52">
        <f t="shared" si="60"/>
        <v>0</v>
      </c>
      <c r="AL153" s="52">
        <f t="shared" si="60"/>
        <v>0</v>
      </c>
      <c r="AM153" s="53">
        <f t="shared" si="60"/>
        <v>0</v>
      </c>
    </row>
    <row r="154" spans="1:39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50"/>
      <c r="L154" s="51"/>
      <c r="M154" s="57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9"/>
      <c r="AK154" s="59"/>
      <c r="AL154" s="59"/>
      <c r="AM154" s="56"/>
    </row>
    <row r="155" spans="1:39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50" t="s">
        <v>128</v>
      </c>
      <c r="L155" s="51"/>
      <c r="M155" s="52">
        <f>SUMIFS(M$25:M$165,$J$25:$J$165,"+")-SUMIFS(M$25:M$165,$J$25:$J$165,"-")</f>
        <v>0</v>
      </c>
      <c r="N155" s="52">
        <f>IF(M156+SUMIFS(N$25:N$70,$J$25:$J$70,"+")-SUMIFS(N$25:N$70,$J$25:$J$70,"-")&gt;'Tax Laws'!$C$48,'Tax Laws'!$C$48-M156,SUMIFS(N$25:N$70,$J$25:$J$70,"+")-SUMIFS(N$25:N$70,$J$25:$J$70,"-"))</f>
        <v>0</v>
      </c>
      <c r="O155" s="52">
        <f>IF(N156+SUMIFS(O$25:O$70,$J$25:$J$70,"+")-SUMIFS(O$25:O$70,$J$25:$J$70,"-")&gt;'Tax Laws'!$C$48,'Tax Laws'!$C$48-N156,SUMIFS(O$25:O$70,$J$25:$J$70,"+")-SUMIFS(O$25:O$70,$J$25:$J$70,"-"))</f>
        <v>0</v>
      </c>
      <c r="P155" s="52">
        <f>IF(O156+SUMIFS(P$25:P$70,$J$25:$J$70,"+")-SUMIFS(P$25:P$70,$J$25:$J$70,"-")&gt;'Tax Laws'!$C$48,'Tax Laws'!$C$48-O156,SUMIFS(P$25:P$70,$J$25:$J$70,"+")-SUMIFS(P$25:P$70,$J$25:$J$70,"-"))</f>
        <v>0</v>
      </c>
      <c r="Q155" s="52">
        <f>IF(P156+SUMIFS(Q$25:Q$70,$J$25:$J$70,"+")-SUMIFS(Q$25:Q$70,$J$25:$J$70,"-")&gt;'Tax Laws'!$C$48,'Tax Laws'!$C$48-P156,SUMIFS(Q$25:Q$70,$J$25:$J$70,"+")-SUMIFS(Q$25:Q$70,$J$25:$J$70,"-"))</f>
        <v>0</v>
      </c>
      <c r="R155" s="52">
        <f>IF(Q156+SUMIFS(R$25:R$70,$J$25:$J$70,"+")-SUMIFS(R$25:R$70,$J$25:$J$70,"-")&gt;'Tax Laws'!$C$48,'Tax Laws'!$C$48-Q156,SUMIFS(R$25:R$70,$J$25:$J$70,"+")-SUMIFS(R$25:R$70,$J$25:$J$70,"-"))</f>
        <v>0</v>
      </c>
      <c r="S155" s="52">
        <f>IF(R156+SUMIFS(S$25:S$70,$J$25:$J$70,"+")-SUMIFS(S$25:S$70,$J$25:$J$70,"-")&gt;'Tax Laws'!$C$48,'Tax Laws'!$C$48-R156,SUMIFS(S$25:S$70,$J$25:$J$70,"+")-SUMIFS(S$25:S$70,$J$25:$J$70,"-"))</f>
        <v>0</v>
      </c>
      <c r="T155" s="52">
        <f>IF(S156+SUMIFS(T$25:T$70,$J$25:$J$70,"+")-SUMIFS(T$25:T$70,$J$25:$J$70,"-")&gt;'Tax Laws'!$C$48,'Tax Laws'!$C$48-S156,SUMIFS(T$25:T$70,$J$25:$J$70,"+")-SUMIFS(T$25:T$70,$J$25:$J$70,"-"))</f>
        <v>0</v>
      </c>
      <c r="U155" s="52">
        <f>IF(T156+SUMIFS(U$25:U$70,$J$25:$J$70,"+")-SUMIFS(U$25:U$70,$J$25:$J$70,"-")&gt;'Tax Laws'!$C$48,'Tax Laws'!$C$48-T156,SUMIFS(U$25:U$70,$J$25:$J$70,"+")-SUMIFS(U$25:U$70,$J$25:$J$70,"-"))</f>
        <v>0</v>
      </c>
      <c r="V155" s="52">
        <f>IF(U156+SUMIFS(V$25:V$70,$J$25:$J$70,"+")-SUMIFS(V$25:V$70,$J$25:$J$70,"-")&gt;'Tax Laws'!$C$48,'Tax Laws'!$C$48-U156,SUMIFS(V$25:V$70,$J$25:$J$70,"+")-SUMIFS(V$25:V$70,$J$25:$J$70,"-"))</f>
        <v>0</v>
      </c>
      <c r="W155" s="52">
        <f>IF(V156+SUMIFS(W$25:W$70,$J$25:$J$70,"+")-SUMIFS(W$25:W$70,$J$25:$J$70,"-")&gt;'Tax Laws'!$C$48,'Tax Laws'!$C$48-V156,SUMIFS(W$25:W$70,$J$25:$J$70,"+")-SUMIFS(W$25:W$70,$J$25:$J$70,"-"))</f>
        <v>0</v>
      </c>
      <c r="X155" s="52">
        <f>IF(W156+SUMIFS(X$25:X$70,$J$25:$J$70,"+")-SUMIFS(X$25:X$70,$J$25:$J$70,"-")&gt;'Tax Laws'!$C$48,'Tax Laws'!$C$48-W156,SUMIFS(X$25:X$70,$J$25:$J$70,"+")-SUMIFS(X$25:X$70,$J$25:$J$70,"-"))</f>
        <v>0</v>
      </c>
      <c r="Y155" s="52">
        <f>IF(X156+SUMIFS(Y$25:Y$70,$J$25:$J$70,"+")-SUMIFS(Y$25:Y$70,$J$25:$J$70,"-")&gt;'Tax Laws'!$C$48,'Tax Laws'!$C$48-X156,SUMIFS(Y$25:Y$70,$J$25:$J$70,"+")-SUMIFS(Y$25:Y$70,$J$25:$J$70,"-"))</f>
        <v>0</v>
      </c>
      <c r="Z155" s="52">
        <f>IF(Y156+SUMIFS(Z$25:Z$70,$J$25:$J$70,"+")-SUMIFS(Z$25:Z$70,$J$25:$J$70,"-")&gt;'Tax Laws'!$C$48,'Tax Laws'!$C$48-Y156,SUMIFS(Z$25:Z$70,$J$25:$J$70,"+")-SUMIFS(Z$25:Z$70,$J$25:$J$70,"-"))</f>
        <v>0</v>
      </c>
      <c r="AA155" s="52">
        <f>IF(Z156+SUMIFS(AA$25:AA$70,$J$25:$J$70,"+")-SUMIFS(AA$25:AA$70,$J$25:$J$70,"-")&gt;'Tax Laws'!$C$48,'Tax Laws'!$C$48-Z156,SUMIFS(AA$25:AA$70,$J$25:$J$70,"+")-SUMIFS(AA$25:AA$70,$J$25:$J$70,"-"))</f>
        <v>0</v>
      </c>
      <c r="AB155" s="52">
        <f>IF(AA156+SUMIFS(AB$25:AB$70,$J$25:$J$70,"+")-SUMIFS(AB$25:AB$70,$J$25:$J$70,"-")&gt;'Tax Laws'!$C$48,'Tax Laws'!$C$48-AA156,SUMIFS(AB$25:AB$70,$J$25:$J$70,"+")-SUMIFS(AB$25:AB$70,$J$25:$J$70,"-"))</f>
        <v>0</v>
      </c>
      <c r="AC155" s="52">
        <f>IF(AB156+SUMIFS(AC$25:AC$70,$J$25:$J$70,"+")-SUMIFS(AC$25:AC$70,$J$25:$J$70,"-")&gt;'Tax Laws'!$C$48,'Tax Laws'!$C$48-AB156,SUMIFS(AC$25:AC$70,$J$25:$J$70,"+")-SUMIFS(AC$25:AC$70,$J$25:$J$70,"-"))</f>
        <v>0</v>
      </c>
      <c r="AD155" s="52">
        <f>IF(AC156+SUMIFS(AD$25:AD$70,$J$25:$J$70,"+")-SUMIFS(AD$25:AD$70,$J$25:$J$70,"-")&gt;'Tax Laws'!$C$48,'Tax Laws'!$C$48-AC156,SUMIFS(AD$25:AD$70,$J$25:$J$70,"+")-SUMIFS(AD$25:AD$70,$J$25:$J$70,"-"))</f>
        <v>0</v>
      </c>
      <c r="AE155" s="52">
        <f>IF(AD156+SUMIFS(AE$25:AE$70,$J$25:$J$70,"+")-SUMIFS(AE$25:AE$70,$J$25:$J$70,"-")&gt;'Tax Laws'!$C$48,'Tax Laws'!$C$48-AD156,SUMIFS(AE$25:AE$70,$J$25:$J$70,"+")-SUMIFS(AE$25:AE$70,$J$25:$J$70,"-"))</f>
        <v>0</v>
      </c>
      <c r="AF155" s="52">
        <f>IF(AE156+SUMIFS(AF$25:AF$70,$J$25:$J$70,"+")-SUMIFS(AF$25:AF$70,$J$25:$J$70,"-")&gt;'Tax Laws'!$C$48,'Tax Laws'!$C$48-AE156,SUMIFS(AF$25:AF$70,$J$25:$J$70,"+")-SUMIFS(AF$25:AF$70,$J$25:$J$70,"-"))</f>
        <v>0</v>
      </c>
      <c r="AG155" s="52">
        <f>IF(AF156+SUMIFS(AG$25:AG$70,$J$25:$J$70,"+")-SUMIFS(AG$25:AG$70,$J$25:$J$70,"-")&gt;'Tax Laws'!$C$48,'Tax Laws'!$C$48-AF156,SUMIFS(AG$25:AG$70,$J$25:$J$70,"+")-SUMIFS(AG$25:AG$70,$J$25:$J$70,"-"))</f>
        <v>0</v>
      </c>
      <c r="AH155" s="52">
        <f>IF(AG156+SUMIFS(AH$25:AH$70,$J$25:$J$70,"+")-SUMIFS(AH$25:AH$70,$J$25:$J$70,"-")&gt;'Tax Laws'!$C$48,'Tax Laws'!$C$48-AG156,SUMIFS(AH$25:AH$70,$J$25:$J$70,"+")-SUMIFS(AH$25:AH$70,$J$25:$J$70,"-"))</f>
        <v>0</v>
      </c>
      <c r="AI155" s="52">
        <f>IF(AH156+SUMIFS(AI$25:AI$70,$J$25:$J$70,"+")-SUMIFS(AI$25:AI$70,$J$25:$J$70,"-")&gt;'Tax Laws'!$C$48,'Tax Laws'!$C$48-AH156,SUMIFS(AI$25:AI$70,$J$25:$J$70,"+")-SUMIFS(AI$25:AI$70,$J$25:$J$70,"-"))</f>
        <v>0</v>
      </c>
      <c r="AJ155" s="52">
        <f>IF(AI156+SUMIFS(AJ$25:AJ$70,$J$25:$J$70,"+")-SUMIFS(AJ$25:AJ$70,$J$25:$J$70,"-")&gt;'Tax Laws'!$C$48,'Tax Laws'!$C$48-AI156,SUMIFS(AJ$25:AJ$70,$J$25:$J$70,"+")-SUMIFS(AJ$25:AJ$70,$J$25:$J$70,"-"))</f>
        <v>0</v>
      </c>
      <c r="AK155" s="52">
        <f>IF(AJ156+SUMIFS(AK$25:AK$70,$J$25:$J$70,"+")-SUMIFS(AK$25:AK$70,$J$25:$J$70,"-")&gt;'Tax Laws'!$C$48,'Tax Laws'!$C$48-AJ156,SUMIFS(AK$25:AK$70,$J$25:$J$70,"+")-SUMIFS(AK$25:AK$70,$J$25:$J$70,"-"))</f>
        <v>0</v>
      </c>
      <c r="AL155" s="52">
        <f>IF(AK156+SUMIFS(AL$25:AL$70,$J$25:$J$70,"+")-SUMIFS(AL$25:AL$70,$J$25:$J$70,"-")&gt;'Tax Laws'!$C$48,'Tax Laws'!$C$48-AK156,SUMIFS(AL$25:AL$70,$J$25:$J$70,"+")-SUMIFS(AL$25:AL$70,$J$25:$J$70,"-"))</f>
        <v>0</v>
      </c>
      <c r="AM155" s="53">
        <f>IF(AL156+SUMIFS(AM$25:AM$70,$J$25:$J$70,"+")-SUMIFS(AM$25:AM$70,$J$25:$J$70,"-")&gt;'Tax Laws'!$C$48,'Tax Laws'!$C$48-AL156,SUMIFS(AM$25:AM$70,$J$25:$J$70,"+")-SUMIFS(AM$25:AM$70,$J$25:$J$70,"-"))</f>
        <v>0</v>
      </c>
    </row>
    <row r="156" spans="1:39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50" t="s">
        <v>129</v>
      </c>
      <c r="L156" s="51"/>
      <c r="M156" s="52">
        <f>M155</f>
        <v>0</v>
      </c>
      <c r="N156" s="52">
        <f t="shared" ref="N156:AM156" si="61">N155+M156</f>
        <v>0</v>
      </c>
      <c r="O156" s="52">
        <f t="shared" si="61"/>
        <v>0</v>
      </c>
      <c r="P156" s="52">
        <f t="shared" si="61"/>
        <v>0</v>
      </c>
      <c r="Q156" s="52">
        <f t="shared" si="61"/>
        <v>0</v>
      </c>
      <c r="R156" s="52">
        <f t="shared" si="61"/>
        <v>0</v>
      </c>
      <c r="S156" s="52">
        <f t="shared" si="61"/>
        <v>0</v>
      </c>
      <c r="T156" s="52">
        <f t="shared" si="61"/>
        <v>0</v>
      </c>
      <c r="U156" s="52">
        <f t="shared" si="61"/>
        <v>0</v>
      </c>
      <c r="V156" s="52">
        <f t="shared" si="61"/>
        <v>0</v>
      </c>
      <c r="W156" s="52">
        <f t="shared" si="61"/>
        <v>0</v>
      </c>
      <c r="X156" s="52">
        <f t="shared" si="61"/>
        <v>0</v>
      </c>
      <c r="Y156" s="52">
        <f t="shared" si="61"/>
        <v>0</v>
      </c>
      <c r="Z156" s="52">
        <f t="shared" si="61"/>
        <v>0</v>
      </c>
      <c r="AA156" s="52">
        <f t="shared" si="61"/>
        <v>0</v>
      </c>
      <c r="AB156" s="52">
        <f t="shared" si="61"/>
        <v>0</v>
      </c>
      <c r="AC156" s="52">
        <f t="shared" si="61"/>
        <v>0</v>
      </c>
      <c r="AD156" s="52">
        <f t="shared" si="61"/>
        <v>0</v>
      </c>
      <c r="AE156" s="52">
        <f t="shared" si="61"/>
        <v>0</v>
      </c>
      <c r="AF156" s="52">
        <f t="shared" si="61"/>
        <v>0</v>
      </c>
      <c r="AG156" s="52">
        <f t="shared" si="61"/>
        <v>0</v>
      </c>
      <c r="AH156" s="52">
        <f t="shared" si="61"/>
        <v>0</v>
      </c>
      <c r="AI156" s="52">
        <f t="shared" si="61"/>
        <v>0</v>
      </c>
      <c r="AJ156" s="52">
        <f t="shared" si="61"/>
        <v>0</v>
      </c>
      <c r="AK156" s="52">
        <f t="shared" si="61"/>
        <v>0</v>
      </c>
      <c r="AL156" s="52">
        <f t="shared" si="61"/>
        <v>0</v>
      </c>
      <c r="AM156" s="53">
        <f t="shared" si="61"/>
        <v>0</v>
      </c>
    </row>
    <row r="157" spans="1:39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58"/>
      <c r="L157" s="51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6"/>
    </row>
    <row r="158" spans="1:39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58" t="s">
        <v>97</v>
      </c>
      <c r="L158" s="51"/>
      <c r="M158" s="57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9"/>
      <c r="AK158" s="59"/>
      <c r="AL158" s="59"/>
      <c r="AM158" s="56"/>
    </row>
    <row r="159" spans="1:39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50" t="s">
        <v>161</v>
      </c>
      <c r="L159" s="51"/>
      <c r="M159" s="78">
        <f>M118*'Tax Laws'!$C$13</f>
        <v>0</v>
      </c>
      <c r="N159" s="78">
        <f>N118*'Tax Laws'!$C$13</f>
        <v>0</v>
      </c>
      <c r="O159" s="78">
        <f>O118*'Tax Laws'!$C$13</f>
        <v>0</v>
      </c>
      <c r="P159" s="78">
        <f>P118*'Tax Laws'!$C$13</f>
        <v>0</v>
      </c>
      <c r="Q159" s="78">
        <f>Q118*'Tax Laws'!$C$13</f>
        <v>0</v>
      </c>
      <c r="R159" s="78">
        <f>R118*'Tax Laws'!$C$13</f>
        <v>0</v>
      </c>
      <c r="S159" s="78">
        <f>S118*'Tax Laws'!$C$13</f>
        <v>0</v>
      </c>
      <c r="T159" s="78">
        <f>T118*'Tax Laws'!$C$13</f>
        <v>0</v>
      </c>
      <c r="U159" s="78">
        <f>U118*'Tax Laws'!$C$13</f>
        <v>0</v>
      </c>
      <c r="V159" s="78">
        <f>V118*'Tax Laws'!$C$13</f>
        <v>0</v>
      </c>
      <c r="W159" s="78">
        <f>W118*'Tax Laws'!$C$13</f>
        <v>0</v>
      </c>
      <c r="X159" s="78">
        <f>X118*'Tax Laws'!$C$13</f>
        <v>0</v>
      </c>
      <c r="Y159" s="78">
        <f>Y118*'Tax Laws'!$C$13</f>
        <v>0</v>
      </c>
      <c r="Z159" s="78">
        <f>Z118*'Tax Laws'!$C$13</f>
        <v>0</v>
      </c>
      <c r="AA159" s="78">
        <f>AA118*'Tax Laws'!$C$13</f>
        <v>0</v>
      </c>
      <c r="AB159" s="78">
        <f>AB118*'Tax Laws'!$C$13</f>
        <v>0</v>
      </c>
      <c r="AC159" s="78">
        <f>AC118*'Tax Laws'!$C$13</f>
        <v>0</v>
      </c>
      <c r="AD159" s="78">
        <f>AD118*'Tax Laws'!$C$13</f>
        <v>0</v>
      </c>
      <c r="AE159" s="78">
        <f>AE118*'Tax Laws'!$C$13</f>
        <v>0</v>
      </c>
      <c r="AF159" s="78">
        <f>AF118*'Tax Laws'!$C$13</f>
        <v>0</v>
      </c>
      <c r="AG159" s="78">
        <f>AG118*'Tax Laws'!$C$13</f>
        <v>0</v>
      </c>
      <c r="AH159" s="78">
        <f>AH118*'Tax Laws'!$C$13</f>
        <v>0</v>
      </c>
      <c r="AI159" s="78">
        <f>AI118*'Tax Laws'!$C$13</f>
        <v>0</v>
      </c>
      <c r="AJ159" s="78">
        <f>AJ118*'Tax Laws'!$C$13</f>
        <v>0</v>
      </c>
      <c r="AK159" s="78">
        <f>AK118*'Tax Laws'!$C$13</f>
        <v>0</v>
      </c>
      <c r="AL159" s="78">
        <f>AL118*'Tax Laws'!$C$13</f>
        <v>0</v>
      </c>
      <c r="AM159" s="110">
        <f>AM118*'Tax Laws'!$C$13</f>
        <v>0</v>
      </c>
    </row>
    <row r="160" spans="1:39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50" t="s">
        <v>157</v>
      </c>
      <c r="L160" s="51"/>
      <c r="M160" s="54">
        <f t="shared" ref="M160:AM160" si="62">IFERROR(M118/M79,0)</f>
        <v>0</v>
      </c>
      <c r="N160" s="54">
        <f t="shared" si="62"/>
        <v>0</v>
      </c>
      <c r="O160" s="54">
        <f t="shared" si="62"/>
        <v>0</v>
      </c>
      <c r="P160" s="54">
        <f t="shared" si="62"/>
        <v>0</v>
      </c>
      <c r="Q160" s="54">
        <f t="shared" si="62"/>
        <v>0</v>
      </c>
      <c r="R160" s="54">
        <f t="shared" si="62"/>
        <v>0</v>
      </c>
      <c r="S160" s="54">
        <f t="shared" si="62"/>
        <v>0</v>
      </c>
      <c r="T160" s="54">
        <f t="shared" si="62"/>
        <v>0</v>
      </c>
      <c r="U160" s="54">
        <f t="shared" si="62"/>
        <v>0</v>
      </c>
      <c r="V160" s="54">
        <f t="shared" si="62"/>
        <v>0</v>
      </c>
      <c r="W160" s="54">
        <f t="shared" si="62"/>
        <v>0</v>
      </c>
      <c r="X160" s="54">
        <f t="shared" si="62"/>
        <v>0</v>
      </c>
      <c r="Y160" s="54">
        <f t="shared" si="62"/>
        <v>0</v>
      </c>
      <c r="Z160" s="54">
        <f t="shared" si="62"/>
        <v>0</v>
      </c>
      <c r="AA160" s="54">
        <f t="shared" si="62"/>
        <v>0</v>
      </c>
      <c r="AB160" s="54">
        <f t="shared" si="62"/>
        <v>0</v>
      </c>
      <c r="AC160" s="54">
        <f t="shared" si="62"/>
        <v>0</v>
      </c>
      <c r="AD160" s="54">
        <f t="shared" si="62"/>
        <v>0</v>
      </c>
      <c r="AE160" s="54">
        <f t="shared" si="62"/>
        <v>0</v>
      </c>
      <c r="AF160" s="54">
        <f t="shared" si="62"/>
        <v>0</v>
      </c>
      <c r="AG160" s="54">
        <f t="shared" si="62"/>
        <v>0</v>
      </c>
      <c r="AH160" s="54">
        <f t="shared" si="62"/>
        <v>0</v>
      </c>
      <c r="AI160" s="54">
        <f t="shared" si="62"/>
        <v>0</v>
      </c>
      <c r="AJ160" s="54">
        <f t="shared" si="62"/>
        <v>0</v>
      </c>
      <c r="AK160" s="54">
        <f t="shared" si="62"/>
        <v>0</v>
      </c>
      <c r="AL160" s="54">
        <f t="shared" si="62"/>
        <v>0</v>
      </c>
      <c r="AM160" s="63">
        <f t="shared" si="62"/>
        <v>0</v>
      </c>
    </row>
    <row r="161" spans="1:39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50" t="s">
        <v>158</v>
      </c>
      <c r="L161" s="51"/>
      <c r="M161" s="54">
        <f t="shared" ref="M161:AM161" si="63">IFERROR(M118/M82,0)</f>
        <v>0</v>
      </c>
      <c r="N161" s="54">
        <f t="shared" si="63"/>
        <v>0</v>
      </c>
      <c r="O161" s="54">
        <f t="shared" si="63"/>
        <v>0</v>
      </c>
      <c r="P161" s="54">
        <f t="shared" si="63"/>
        <v>0</v>
      </c>
      <c r="Q161" s="54">
        <f t="shared" si="63"/>
        <v>0</v>
      </c>
      <c r="R161" s="54">
        <f t="shared" si="63"/>
        <v>0</v>
      </c>
      <c r="S161" s="54">
        <f t="shared" si="63"/>
        <v>0</v>
      </c>
      <c r="T161" s="54">
        <f t="shared" si="63"/>
        <v>0</v>
      </c>
      <c r="U161" s="54">
        <f t="shared" si="63"/>
        <v>0</v>
      </c>
      <c r="V161" s="54">
        <f t="shared" si="63"/>
        <v>0</v>
      </c>
      <c r="W161" s="54">
        <f t="shared" si="63"/>
        <v>0</v>
      </c>
      <c r="X161" s="54">
        <f t="shared" si="63"/>
        <v>0</v>
      </c>
      <c r="Y161" s="54">
        <f t="shared" si="63"/>
        <v>0</v>
      </c>
      <c r="Z161" s="54">
        <f t="shared" si="63"/>
        <v>0</v>
      </c>
      <c r="AA161" s="54">
        <f t="shared" si="63"/>
        <v>0</v>
      </c>
      <c r="AB161" s="54">
        <f t="shared" si="63"/>
        <v>0</v>
      </c>
      <c r="AC161" s="54">
        <f t="shared" si="63"/>
        <v>0</v>
      </c>
      <c r="AD161" s="54">
        <f t="shared" si="63"/>
        <v>0</v>
      </c>
      <c r="AE161" s="54">
        <f t="shared" si="63"/>
        <v>0</v>
      </c>
      <c r="AF161" s="54">
        <f t="shared" si="63"/>
        <v>0</v>
      </c>
      <c r="AG161" s="54">
        <f t="shared" si="63"/>
        <v>0</v>
      </c>
      <c r="AH161" s="54">
        <f t="shared" si="63"/>
        <v>0</v>
      </c>
      <c r="AI161" s="54">
        <f t="shared" si="63"/>
        <v>0</v>
      </c>
      <c r="AJ161" s="54">
        <f t="shared" si="63"/>
        <v>0</v>
      </c>
      <c r="AK161" s="54">
        <f t="shared" si="63"/>
        <v>0</v>
      </c>
      <c r="AL161" s="54">
        <f t="shared" si="63"/>
        <v>0</v>
      </c>
      <c r="AM161" s="63">
        <f t="shared" si="63"/>
        <v>0</v>
      </c>
    </row>
    <row r="162" spans="1:39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50" t="s">
        <v>159</v>
      </c>
      <c r="L162" s="51"/>
      <c r="M162" s="54">
        <f t="shared" ref="M162:AM162" si="64">IFERROR(M136/M137,0)</f>
        <v>0</v>
      </c>
      <c r="N162" s="54">
        <f t="shared" si="64"/>
        <v>0</v>
      </c>
      <c r="O162" s="54">
        <f t="shared" si="64"/>
        <v>0</v>
      </c>
      <c r="P162" s="54">
        <f t="shared" si="64"/>
        <v>0</v>
      </c>
      <c r="Q162" s="54">
        <f t="shared" si="64"/>
        <v>0</v>
      </c>
      <c r="R162" s="54">
        <f t="shared" si="64"/>
        <v>0</v>
      </c>
      <c r="S162" s="54">
        <f t="shared" si="64"/>
        <v>0</v>
      </c>
      <c r="T162" s="54">
        <f t="shared" si="64"/>
        <v>0</v>
      </c>
      <c r="U162" s="54">
        <f t="shared" si="64"/>
        <v>0</v>
      </c>
      <c r="V162" s="54">
        <f t="shared" si="64"/>
        <v>0</v>
      </c>
      <c r="W162" s="54">
        <f t="shared" si="64"/>
        <v>0</v>
      </c>
      <c r="X162" s="54">
        <f t="shared" si="64"/>
        <v>0</v>
      </c>
      <c r="Y162" s="54">
        <f t="shared" si="64"/>
        <v>0</v>
      </c>
      <c r="Z162" s="54">
        <f t="shared" si="64"/>
        <v>0</v>
      </c>
      <c r="AA162" s="54">
        <f t="shared" si="64"/>
        <v>0</v>
      </c>
      <c r="AB162" s="54">
        <f t="shared" si="64"/>
        <v>0</v>
      </c>
      <c r="AC162" s="54">
        <f t="shared" si="64"/>
        <v>0</v>
      </c>
      <c r="AD162" s="54">
        <f t="shared" si="64"/>
        <v>0</v>
      </c>
      <c r="AE162" s="54">
        <f t="shared" si="64"/>
        <v>0</v>
      </c>
      <c r="AF162" s="54">
        <f t="shared" si="64"/>
        <v>0</v>
      </c>
      <c r="AG162" s="54">
        <f t="shared" si="64"/>
        <v>0</v>
      </c>
      <c r="AH162" s="54">
        <f t="shared" si="64"/>
        <v>0</v>
      </c>
      <c r="AI162" s="54">
        <f t="shared" si="64"/>
        <v>0</v>
      </c>
      <c r="AJ162" s="54">
        <f t="shared" si="64"/>
        <v>0</v>
      </c>
      <c r="AK162" s="54">
        <f t="shared" si="64"/>
        <v>0</v>
      </c>
      <c r="AL162" s="54">
        <f t="shared" si="64"/>
        <v>0</v>
      </c>
      <c r="AM162" s="63">
        <f t="shared" si="64"/>
        <v>0</v>
      </c>
    </row>
    <row r="163" spans="1:39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50" t="s">
        <v>160</v>
      </c>
      <c r="L163" s="51"/>
      <c r="M163" s="54">
        <f t="shared" ref="M163:AM163" si="65">IFERROR(M136/M155,0)</f>
        <v>0</v>
      </c>
      <c r="N163" s="54">
        <f t="shared" si="65"/>
        <v>0</v>
      </c>
      <c r="O163" s="54">
        <f t="shared" si="65"/>
        <v>0</v>
      </c>
      <c r="P163" s="54">
        <f t="shared" si="65"/>
        <v>0</v>
      </c>
      <c r="Q163" s="54">
        <f t="shared" si="65"/>
        <v>0</v>
      </c>
      <c r="R163" s="54">
        <f t="shared" si="65"/>
        <v>0</v>
      </c>
      <c r="S163" s="54">
        <f t="shared" si="65"/>
        <v>0</v>
      </c>
      <c r="T163" s="54">
        <f t="shared" si="65"/>
        <v>0</v>
      </c>
      <c r="U163" s="54">
        <f t="shared" si="65"/>
        <v>0</v>
      </c>
      <c r="V163" s="54">
        <f t="shared" si="65"/>
        <v>0</v>
      </c>
      <c r="W163" s="54">
        <f t="shared" si="65"/>
        <v>0</v>
      </c>
      <c r="X163" s="54">
        <f t="shared" si="65"/>
        <v>0</v>
      </c>
      <c r="Y163" s="54">
        <f t="shared" si="65"/>
        <v>0</v>
      </c>
      <c r="Z163" s="54">
        <f t="shared" si="65"/>
        <v>0</v>
      </c>
      <c r="AA163" s="54">
        <f t="shared" si="65"/>
        <v>0</v>
      </c>
      <c r="AB163" s="54">
        <f t="shared" si="65"/>
        <v>0</v>
      </c>
      <c r="AC163" s="54">
        <f t="shared" si="65"/>
        <v>0</v>
      </c>
      <c r="AD163" s="54">
        <f t="shared" si="65"/>
        <v>0</v>
      </c>
      <c r="AE163" s="54">
        <f t="shared" si="65"/>
        <v>0</v>
      </c>
      <c r="AF163" s="54">
        <f t="shared" si="65"/>
        <v>0</v>
      </c>
      <c r="AG163" s="54">
        <f t="shared" si="65"/>
        <v>0</v>
      </c>
      <c r="AH163" s="54">
        <f t="shared" si="65"/>
        <v>0</v>
      </c>
      <c r="AI163" s="54">
        <f t="shared" si="65"/>
        <v>0</v>
      </c>
      <c r="AJ163" s="54">
        <f t="shared" si="65"/>
        <v>0</v>
      </c>
      <c r="AK163" s="54">
        <f t="shared" si="65"/>
        <v>0</v>
      </c>
      <c r="AL163" s="54">
        <f t="shared" si="65"/>
        <v>0</v>
      </c>
      <c r="AM163" s="63">
        <f t="shared" si="65"/>
        <v>0</v>
      </c>
    </row>
    <row r="164" spans="1:39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50" t="s">
        <v>130</v>
      </c>
      <c r="L164" s="51"/>
      <c r="M164" s="52">
        <f t="shared" ref="M164:AM164" si="66">M159+M39*M161+M40*M161+M38*M160+M41*M162+M42*M163</f>
        <v>0</v>
      </c>
      <c r="N164" s="52">
        <f t="shared" si="66"/>
        <v>0</v>
      </c>
      <c r="O164" s="52">
        <f t="shared" si="66"/>
        <v>0</v>
      </c>
      <c r="P164" s="52">
        <f t="shared" si="66"/>
        <v>0</v>
      </c>
      <c r="Q164" s="52">
        <f t="shared" si="66"/>
        <v>0</v>
      </c>
      <c r="R164" s="52">
        <f t="shared" si="66"/>
        <v>0</v>
      </c>
      <c r="S164" s="52">
        <f t="shared" si="66"/>
        <v>0</v>
      </c>
      <c r="T164" s="52">
        <f t="shared" si="66"/>
        <v>0</v>
      </c>
      <c r="U164" s="52">
        <f t="shared" si="66"/>
        <v>0</v>
      </c>
      <c r="V164" s="52">
        <f t="shared" si="66"/>
        <v>0</v>
      </c>
      <c r="W164" s="52">
        <f t="shared" si="66"/>
        <v>0</v>
      </c>
      <c r="X164" s="52">
        <f t="shared" si="66"/>
        <v>0</v>
      </c>
      <c r="Y164" s="52">
        <f t="shared" si="66"/>
        <v>0</v>
      </c>
      <c r="Z164" s="52">
        <f t="shared" si="66"/>
        <v>0</v>
      </c>
      <c r="AA164" s="52">
        <f t="shared" si="66"/>
        <v>0</v>
      </c>
      <c r="AB164" s="52">
        <f t="shared" si="66"/>
        <v>0</v>
      </c>
      <c r="AC164" s="52">
        <f t="shared" si="66"/>
        <v>0</v>
      </c>
      <c r="AD164" s="52">
        <f t="shared" si="66"/>
        <v>0</v>
      </c>
      <c r="AE164" s="52">
        <f t="shared" si="66"/>
        <v>0</v>
      </c>
      <c r="AF164" s="52">
        <f t="shared" si="66"/>
        <v>0</v>
      </c>
      <c r="AG164" s="52">
        <f t="shared" si="66"/>
        <v>0</v>
      </c>
      <c r="AH164" s="52">
        <f t="shared" si="66"/>
        <v>0</v>
      </c>
      <c r="AI164" s="52">
        <f t="shared" si="66"/>
        <v>0</v>
      </c>
      <c r="AJ164" s="52">
        <f t="shared" si="66"/>
        <v>0</v>
      </c>
      <c r="AK164" s="52">
        <f t="shared" si="66"/>
        <v>0</v>
      </c>
      <c r="AL164" s="52">
        <f t="shared" si="66"/>
        <v>0</v>
      </c>
      <c r="AM164" s="53">
        <f t="shared" si="66"/>
        <v>0</v>
      </c>
    </row>
    <row r="165" spans="1:39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50"/>
      <c r="L165" s="51"/>
      <c r="M165" s="57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9"/>
      <c r="AK165" s="59"/>
      <c r="AL165" s="59"/>
      <c r="AM165" s="56"/>
    </row>
    <row r="166" spans="1:39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58" t="s">
        <v>28</v>
      </c>
      <c r="L166" s="51"/>
      <c r="M166" s="52">
        <f t="shared" ref="M166:AM166" si="67">$AL$15/$L$5</f>
        <v>0</v>
      </c>
      <c r="N166" s="52">
        <f t="shared" si="67"/>
        <v>0</v>
      </c>
      <c r="O166" s="52">
        <f t="shared" si="67"/>
        <v>0</v>
      </c>
      <c r="P166" s="52">
        <f t="shared" si="67"/>
        <v>0</v>
      </c>
      <c r="Q166" s="52">
        <f t="shared" si="67"/>
        <v>0</v>
      </c>
      <c r="R166" s="52">
        <f t="shared" si="67"/>
        <v>0</v>
      </c>
      <c r="S166" s="52">
        <f t="shared" si="67"/>
        <v>0</v>
      </c>
      <c r="T166" s="52">
        <f t="shared" si="67"/>
        <v>0</v>
      </c>
      <c r="U166" s="52">
        <f t="shared" si="67"/>
        <v>0</v>
      </c>
      <c r="V166" s="52">
        <f t="shared" si="67"/>
        <v>0</v>
      </c>
      <c r="W166" s="52">
        <f t="shared" si="67"/>
        <v>0</v>
      </c>
      <c r="X166" s="52">
        <f t="shared" si="67"/>
        <v>0</v>
      </c>
      <c r="Y166" s="52">
        <f t="shared" si="67"/>
        <v>0</v>
      </c>
      <c r="Z166" s="52">
        <f t="shared" si="67"/>
        <v>0</v>
      </c>
      <c r="AA166" s="52">
        <f t="shared" si="67"/>
        <v>0</v>
      </c>
      <c r="AB166" s="52">
        <f t="shared" si="67"/>
        <v>0</v>
      </c>
      <c r="AC166" s="52">
        <f t="shared" si="67"/>
        <v>0</v>
      </c>
      <c r="AD166" s="52">
        <f t="shared" si="67"/>
        <v>0</v>
      </c>
      <c r="AE166" s="52">
        <f t="shared" si="67"/>
        <v>0</v>
      </c>
      <c r="AF166" s="52">
        <f t="shared" si="67"/>
        <v>0</v>
      </c>
      <c r="AG166" s="52">
        <f t="shared" si="67"/>
        <v>0</v>
      </c>
      <c r="AH166" s="52">
        <f t="shared" si="67"/>
        <v>0</v>
      </c>
      <c r="AI166" s="52">
        <f t="shared" si="67"/>
        <v>0</v>
      </c>
      <c r="AJ166" s="52">
        <f t="shared" si="67"/>
        <v>0</v>
      </c>
      <c r="AK166" s="52">
        <f t="shared" si="67"/>
        <v>0</v>
      </c>
      <c r="AL166" s="52">
        <f t="shared" si="67"/>
        <v>0</v>
      </c>
      <c r="AM166" s="53">
        <f t="shared" si="67"/>
        <v>0</v>
      </c>
    </row>
    <row r="167" spans="1:39" ht="15.75" thickBo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60" t="s">
        <v>77</v>
      </c>
      <c r="L167" s="61"/>
      <c r="M167" s="62">
        <f t="shared" ref="M167:AM167" si="68">IFERROR(M14/M34,0)</f>
        <v>0</v>
      </c>
      <c r="N167" s="62">
        <f t="shared" si="68"/>
        <v>0</v>
      </c>
      <c r="O167" s="62">
        <f t="shared" si="68"/>
        <v>0</v>
      </c>
      <c r="P167" s="62">
        <f t="shared" si="68"/>
        <v>0</v>
      </c>
      <c r="Q167" s="62">
        <f t="shared" si="68"/>
        <v>0</v>
      </c>
      <c r="R167" s="62">
        <f t="shared" si="68"/>
        <v>0</v>
      </c>
      <c r="S167" s="62">
        <f t="shared" si="68"/>
        <v>0</v>
      </c>
      <c r="T167" s="62">
        <f t="shared" si="68"/>
        <v>0</v>
      </c>
      <c r="U167" s="62">
        <f t="shared" si="68"/>
        <v>0</v>
      </c>
      <c r="V167" s="62">
        <f t="shared" si="68"/>
        <v>0</v>
      </c>
      <c r="W167" s="62">
        <f t="shared" si="68"/>
        <v>0</v>
      </c>
      <c r="X167" s="62">
        <f t="shared" si="68"/>
        <v>0</v>
      </c>
      <c r="Y167" s="62">
        <f t="shared" si="68"/>
        <v>0</v>
      </c>
      <c r="Z167" s="62">
        <f t="shared" si="68"/>
        <v>0</v>
      </c>
      <c r="AA167" s="62">
        <f t="shared" si="68"/>
        <v>0</v>
      </c>
      <c r="AB167" s="62">
        <f t="shared" si="68"/>
        <v>0</v>
      </c>
      <c r="AC167" s="62">
        <f t="shared" si="68"/>
        <v>0</v>
      </c>
      <c r="AD167" s="62">
        <f t="shared" si="68"/>
        <v>0</v>
      </c>
      <c r="AE167" s="62">
        <f t="shared" si="68"/>
        <v>0</v>
      </c>
      <c r="AF167" s="62">
        <f t="shared" si="68"/>
        <v>0</v>
      </c>
      <c r="AG167" s="62">
        <f t="shared" si="68"/>
        <v>0</v>
      </c>
      <c r="AH167" s="62">
        <f t="shared" si="68"/>
        <v>0</v>
      </c>
      <c r="AI167" s="62">
        <f t="shared" si="68"/>
        <v>0</v>
      </c>
      <c r="AJ167" s="62">
        <f t="shared" si="68"/>
        <v>0</v>
      </c>
      <c r="AK167" s="62">
        <f t="shared" si="68"/>
        <v>0</v>
      </c>
      <c r="AL167" s="62">
        <f t="shared" si="68"/>
        <v>0</v>
      </c>
      <c r="AM167" s="64">
        <f t="shared" si="68"/>
        <v>0</v>
      </c>
    </row>
    <row r="169" spans="1:39" x14ac:dyDescent="0.25"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2" spans="1:39" ht="26.25" x14ac:dyDescent="0.4">
      <c r="O172" s="97" t="s">
        <v>223</v>
      </c>
      <c r="R172" s="4"/>
      <c r="U172" s="97" t="s">
        <v>224</v>
      </c>
      <c r="V172" s="16"/>
    </row>
    <row r="173" spans="1:39" x14ac:dyDescent="0.25">
      <c r="O173" s="1" t="s">
        <v>81</v>
      </c>
      <c r="U173" s="1" t="s">
        <v>81</v>
      </c>
      <c r="V173" s="4"/>
    </row>
    <row r="174" spans="1:39" x14ac:dyDescent="0.25">
      <c r="O174" s="1" t="s">
        <v>177</v>
      </c>
      <c r="P174" s="24" t="str">
        <f>Summary!D31</f>
        <v>SINGLE</v>
      </c>
      <c r="Q174" t="s">
        <v>215</v>
      </c>
      <c r="U174" s="1" t="s">
        <v>177</v>
      </c>
      <c r="V174" s="24" t="str">
        <f>Summary!D31</f>
        <v>SINGLE</v>
      </c>
      <c r="W174" t="s">
        <v>215</v>
      </c>
    </row>
    <row r="175" spans="1:39" x14ac:dyDescent="0.25">
      <c r="O175" s="1" t="s">
        <v>178</v>
      </c>
      <c r="P175" s="24">
        <f>Tax_Year</f>
        <v>2018</v>
      </c>
      <c r="Q175" t="s">
        <v>214</v>
      </c>
      <c r="U175" s="1" t="s">
        <v>178</v>
      </c>
      <c r="V175" s="24">
        <f>Tax_Year</f>
        <v>2018</v>
      </c>
      <c r="W175" t="s">
        <v>214</v>
      </c>
    </row>
    <row r="177" spans="15:24" x14ac:dyDescent="0.25">
      <c r="O177" s="1" t="s">
        <v>231</v>
      </c>
      <c r="U177" s="1" t="s">
        <v>230</v>
      </c>
      <c r="V177" s="1"/>
      <c r="W177" s="1"/>
    </row>
    <row r="178" spans="15:24" ht="15.75" thickBot="1" x14ac:dyDescent="0.3">
      <c r="O178" s="17" t="s">
        <v>186</v>
      </c>
      <c r="P178" s="82" t="s">
        <v>173</v>
      </c>
      <c r="Q178" s="82" t="s">
        <v>55</v>
      </c>
      <c r="R178" s="82" t="s">
        <v>102</v>
      </c>
      <c r="U178" s="83" t="s">
        <v>174</v>
      </c>
      <c r="V178" s="82" t="s">
        <v>173</v>
      </c>
      <c r="W178" s="82" t="s">
        <v>55</v>
      </c>
      <c r="X178" s="82" t="s">
        <v>102</v>
      </c>
    </row>
    <row r="179" spans="15:24" x14ac:dyDescent="0.25">
      <c r="O179" s="86">
        <f t="shared" ref="O179:O185" si="69">P180+0.01</f>
        <v>503700.01</v>
      </c>
      <c r="P179" s="87">
        <f t="array" ref="P179">INDEX('Tax Paycheck Withholdings'!$A$10:$AA$17,(ROW()-ROW(P$179)+1),MATCH(1,($P$175='Tax Paycheck Withholdings'!$A$7:$AA$7)*($P$174='Tax Paycheck Withholdings'!$A$8:$AA$8)*(P$178='Tax Paycheck Withholdings'!$A$9:$AA$9),0))</f>
        <v>999999999</v>
      </c>
      <c r="Q179" s="100">
        <f t="array" ref="Q179">INDEX('Tax Paycheck Withholdings'!$A$10:$AA$17,(ROW()-ROW(Q$179)+1),MATCH(1,($P$175='Tax Paycheck Withholdings'!$A$7:$AA$7)*($P$174='Tax Paycheck Withholdings'!$A$8:$AA$8)*(Q$178='Tax Paycheck Withholdings'!$A$9:$AA$9),0))</f>
        <v>0.37</v>
      </c>
      <c r="R179" s="89">
        <f t="shared" ref="R179:R186" si="70">(P179-O179)*Q179</f>
        <v>369813630.62629998</v>
      </c>
      <c r="U179" s="86">
        <f t="shared" ref="U179:U187" si="71">V180+0.01</f>
        <v>1000000.01</v>
      </c>
      <c r="V179" s="87">
        <f t="array" ref="V179">INDEX('Tax Paycheck Withholdings'!$A$30:$AA$39,(ROW()-ROW(V$179)+1),MATCH(1,($V$175='Tax Paycheck Withholdings'!$A$27:$AA$27)*($V$174='Tax Paycheck Withholdings'!$A$28:$AA$28)*($V$178='Tax Paycheck Withholdings'!$A$29:$AA$29),0))</f>
        <v>999999999</v>
      </c>
      <c r="W179" s="88">
        <f t="array" ref="W179">INDEX('Tax Paycheck Withholdings'!$A$30:$AA$39,(ROW()-ROW(V$179)+1),MATCH(1,($V$175='Tax Paycheck Withholdings'!$A$27:$AA$27)*($V$174='Tax Paycheck Withholdings'!$A$28:$AA$28)*($W$178='Tax Paycheck Withholdings'!$A$29:$AA$29),0))</f>
        <v>0.14630000000000001</v>
      </c>
      <c r="X179" s="89">
        <f t="shared" ref="X179:X188" si="72">(V179-U179)*W179</f>
        <v>146153699.85223702</v>
      </c>
    </row>
    <row r="180" spans="15:24" x14ac:dyDescent="0.25">
      <c r="O180" s="90">
        <f t="shared" si="69"/>
        <v>203700.01</v>
      </c>
      <c r="P180" s="4">
        <f t="array" ref="P180">INDEX('Tax Paycheck Withholdings'!$A$10:$AA$17,(ROW()-ROW(P$179)+1),MATCH(1,($P$175='Tax Paycheck Withholdings'!$A$7:$AA$7)*($P$174='Tax Paycheck Withholdings'!$A$8:$AA$8)*(P$178='Tax Paycheck Withholdings'!$A$9:$AA$9),0))</f>
        <v>503700</v>
      </c>
      <c r="Q180" s="10">
        <f t="array" ref="Q180">INDEX('Tax Paycheck Withholdings'!$A$10:$AA$17,(ROW()-ROW(Q$179)+1),MATCH(1,($P$175='Tax Paycheck Withholdings'!$A$7:$AA$7)*($P$174='Tax Paycheck Withholdings'!$A$8:$AA$8)*(Q$178='Tax Paycheck Withholdings'!$A$9:$AA$9),0))</f>
        <v>0.35</v>
      </c>
      <c r="R180" s="91">
        <f t="shared" si="70"/>
        <v>104999.99649999999</v>
      </c>
      <c r="U180" s="90">
        <f t="shared" si="71"/>
        <v>551473.01</v>
      </c>
      <c r="V180" s="4">
        <f t="array" ref="V180">INDEX('Tax Paycheck Withholdings'!$A$30:$AA$39,(ROW()-ROW(V$179)+1),MATCH(1,($V$175='Tax Paycheck Withholdings'!$A$27:$AA$27)*($V$174='Tax Paycheck Withholdings'!$A$28:$AA$28)*($V$178='Tax Paycheck Withholdings'!$A$29:$AA$29),0))</f>
        <v>1000000</v>
      </c>
      <c r="W180" s="31">
        <f t="array" ref="W180">INDEX('Tax Paycheck Withholdings'!$A$30:$AA$39,(ROW()-ROW(V$179)+1),MATCH(1,($V$175='Tax Paycheck Withholdings'!$A$27:$AA$27)*($V$174='Tax Paycheck Withholdings'!$A$28:$AA$28)*($W$178='Tax Paycheck Withholdings'!$A$29:$AA$29),0))</f>
        <v>0.1353</v>
      </c>
      <c r="X180" s="91">
        <f t="shared" si="72"/>
        <v>60685.701746999999</v>
      </c>
    </row>
    <row r="181" spans="15:24" x14ac:dyDescent="0.25">
      <c r="O181" s="90">
        <f t="shared" si="69"/>
        <v>161200.01</v>
      </c>
      <c r="P181" s="4">
        <f t="array" ref="P181">INDEX('Tax Paycheck Withholdings'!$A$10:$AA$17,(ROW()-ROW(P$179)+1),MATCH(1,($P$175='Tax Paycheck Withholdings'!$A$7:$AA$7)*($P$174='Tax Paycheck Withholdings'!$A$8:$AA$8)*(P$178='Tax Paycheck Withholdings'!$A$9:$AA$9),0))</f>
        <v>203700</v>
      </c>
      <c r="Q181" s="10">
        <f t="array" ref="Q181">INDEX('Tax Paycheck Withholdings'!$A$10:$AA$17,(ROW()-ROW(Q$179)+1),MATCH(1,($P$175='Tax Paycheck Withholdings'!$A$7:$AA$7)*($P$174='Tax Paycheck Withholdings'!$A$8:$AA$8)*(Q$178='Tax Paycheck Withholdings'!$A$9:$AA$9),0))</f>
        <v>0.32</v>
      </c>
      <c r="R181" s="91">
        <f t="shared" si="70"/>
        <v>13599.996799999997</v>
      </c>
      <c r="U181" s="90">
        <f t="shared" si="71"/>
        <v>330884.01</v>
      </c>
      <c r="V181" s="4">
        <f t="array" ref="V181">INDEX('Tax Paycheck Withholdings'!$A$30:$AA$39,(ROW()-ROW(V$179)+1),MATCH(1,($V$175='Tax Paycheck Withholdings'!$A$27:$AA$27)*($V$174='Tax Paycheck Withholdings'!$A$28:$AA$28)*($V$178='Tax Paycheck Withholdings'!$A$29:$AA$29),0))</f>
        <v>551473</v>
      </c>
      <c r="W181" s="31">
        <f t="array" ref="W181">INDEX('Tax Paycheck Withholdings'!$A$30:$AA$39,(ROW()-ROW(V$179)+1),MATCH(1,($V$175='Tax Paycheck Withholdings'!$A$27:$AA$27)*($V$174='Tax Paycheck Withholdings'!$A$28:$AA$28)*($W$178='Tax Paycheck Withholdings'!$A$29:$AA$29),0))</f>
        <v>0.12429999999999999</v>
      </c>
      <c r="X181" s="91">
        <f t="shared" si="72"/>
        <v>27419.211456999998</v>
      </c>
    </row>
    <row r="182" spans="15:24" x14ac:dyDescent="0.25">
      <c r="O182" s="90">
        <f t="shared" si="69"/>
        <v>86200.01</v>
      </c>
      <c r="P182" s="4">
        <f t="array" ref="P182">INDEX('Tax Paycheck Withholdings'!$A$10:$AA$17,(ROW()-ROW(P$179)+1),MATCH(1,($P$175='Tax Paycheck Withholdings'!$A$7:$AA$7)*($P$174='Tax Paycheck Withholdings'!$A$8:$AA$8)*(P$178='Tax Paycheck Withholdings'!$A$9:$AA$9),0))</f>
        <v>161200</v>
      </c>
      <c r="Q182" s="10">
        <f t="array" ref="Q182">INDEX('Tax Paycheck Withholdings'!$A$10:$AA$17,(ROW()-ROW(Q$179)+1),MATCH(1,($P$175='Tax Paycheck Withholdings'!$A$7:$AA$7)*($P$174='Tax Paycheck Withholdings'!$A$8:$AA$8)*(Q$178='Tax Paycheck Withholdings'!$A$9:$AA$9),0))</f>
        <v>0.24</v>
      </c>
      <c r="R182" s="91">
        <f t="shared" si="70"/>
        <v>17999.997599999999</v>
      </c>
      <c r="U182" s="90">
        <f t="shared" si="71"/>
        <v>275738.01</v>
      </c>
      <c r="V182" s="4">
        <f t="array" ref="V182">INDEX('Tax Paycheck Withholdings'!$A$30:$AA$39,(ROW()-ROW(V$179)+1),MATCH(1,($V$175='Tax Paycheck Withholdings'!$A$27:$AA$27)*($V$174='Tax Paycheck Withholdings'!$A$28:$AA$28)*($V$178='Tax Paycheck Withholdings'!$A$29:$AA$29),0))</f>
        <v>330884</v>
      </c>
      <c r="W182" s="31">
        <f t="array" ref="W182">INDEX('Tax Paycheck Withholdings'!$A$30:$AA$39,(ROW()-ROW(V$179)+1),MATCH(1,($V$175='Tax Paycheck Withholdings'!$A$27:$AA$27)*($V$174='Tax Paycheck Withholdings'!$A$28:$AA$28)*($W$178='Tax Paycheck Withholdings'!$A$29:$AA$29),0))</f>
        <v>0.1133</v>
      </c>
      <c r="X182" s="91">
        <f t="shared" si="72"/>
        <v>6248.0406669999984</v>
      </c>
    </row>
    <row r="183" spans="15:24" x14ac:dyDescent="0.25">
      <c r="O183" s="90">
        <f t="shared" si="69"/>
        <v>42400.01</v>
      </c>
      <c r="P183" s="4">
        <f t="array" ref="P183">INDEX('Tax Paycheck Withholdings'!$A$10:$AA$17,(ROW()-ROW(P$179)+1),MATCH(1,($P$175='Tax Paycheck Withholdings'!$A$7:$AA$7)*($P$174='Tax Paycheck Withholdings'!$A$8:$AA$8)*(P$178='Tax Paycheck Withholdings'!$A$9:$AA$9),0))</f>
        <v>86200</v>
      </c>
      <c r="Q183" s="10">
        <f t="array" ref="Q183">INDEX('Tax Paycheck Withholdings'!$A$10:$AA$17,(ROW()-ROW(Q$179)+1),MATCH(1,($P$175='Tax Paycheck Withholdings'!$A$7:$AA$7)*($P$174='Tax Paycheck Withholdings'!$A$8:$AA$8)*(Q$178='Tax Paycheck Withholdings'!$A$9:$AA$9),0))</f>
        <v>0.22</v>
      </c>
      <c r="R183" s="91">
        <f t="shared" si="70"/>
        <v>9635.9977999999992</v>
      </c>
      <c r="U183" s="90">
        <f t="shared" si="71"/>
        <v>53980.01</v>
      </c>
      <c r="V183" s="4">
        <f t="array" ref="V183">INDEX('Tax Paycheck Withholdings'!$A$30:$AA$39,(ROW()-ROW(V$179)+1),MATCH(1,($V$175='Tax Paycheck Withholdings'!$A$27:$AA$27)*($V$174='Tax Paycheck Withholdings'!$A$28:$AA$28)*($V$178='Tax Paycheck Withholdings'!$A$29:$AA$29),0))</f>
        <v>275738</v>
      </c>
      <c r="W183" s="31">
        <f t="array" ref="W183">INDEX('Tax Paycheck Withholdings'!$A$30:$AA$39,(ROW()-ROW(V$179)+1),MATCH(1,($V$175='Tax Paycheck Withholdings'!$A$27:$AA$27)*($V$174='Tax Paycheck Withholdings'!$A$28:$AA$28)*($W$178='Tax Paycheck Withholdings'!$A$29:$AA$29),0))</f>
        <v>0.1023</v>
      </c>
      <c r="X183" s="91">
        <f t="shared" si="72"/>
        <v>22685.842377000001</v>
      </c>
    </row>
    <row r="184" spans="15:24" x14ac:dyDescent="0.25">
      <c r="O184" s="90">
        <f t="shared" si="69"/>
        <v>13225.01</v>
      </c>
      <c r="P184" s="4">
        <f t="array" ref="P184">INDEX('Tax Paycheck Withholdings'!$A$10:$AA$17,(ROW()-ROW(P$179)+1),MATCH(1,($P$175='Tax Paycheck Withholdings'!$A$7:$AA$7)*($P$174='Tax Paycheck Withholdings'!$A$8:$AA$8)*(P$178='Tax Paycheck Withholdings'!$A$9:$AA$9),0))</f>
        <v>42400</v>
      </c>
      <c r="Q184" s="10">
        <f t="array" ref="Q184">INDEX('Tax Paycheck Withholdings'!$A$10:$AA$17,(ROW()-ROW(Q$179)+1),MATCH(1,($P$175='Tax Paycheck Withholdings'!$A$7:$AA$7)*($P$174='Tax Paycheck Withholdings'!$A$8:$AA$8)*(Q$178='Tax Paycheck Withholdings'!$A$9:$AA$9),0))</f>
        <v>0.12</v>
      </c>
      <c r="R184" s="91">
        <f t="shared" si="70"/>
        <v>3500.9987999999998</v>
      </c>
      <c r="U184" s="90">
        <f t="shared" si="71"/>
        <v>42711.01</v>
      </c>
      <c r="V184" s="4">
        <f t="array" ref="V184">INDEX('Tax Paycheck Withholdings'!$A$30:$AA$39,(ROW()-ROW(V$179)+1),MATCH(1,($V$175='Tax Paycheck Withholdings'!$A$27:$AA$27)*($V$174='Tax Paycheck Withholdings'!$A$28:$AA$28)*($V$178='Tax Paycheck Withholdings'!$A$29:$AA$29),0))</f>
        <v>53980</v>
      </c>
      <c r="W184" s="31">
        <f t="array" ref="W184">INDEX('Tax Paycheck Withholdings'!$A$30:$AA$39,(ROW()-ROW(V$179)+1),MATCH(1,($V$175='Tax Paycheck Withholdings'!$A$27:$AA$27)*($V$174='Tax Paycheck Withholdings'!$A$28:$AA$28)*($W$178='Tax Paycheck Withholdings'!$A$29:$AA$29),0))</f>
        <v>8.7999999999999995E-2</v>
      </c>
      <c r="X184" s="91">
        <f t="shared" si="72"/>
        <v>991.67111999999975</v>
      </c>
    </row>
    <row r="185" spans="15:24" x14ac:dyDescent="0.25">
      <c r="O185" s="90">
        <f t="shared" si="69"/>
        <v>3700.01</v>
      </c>
      <c r="P185" s="4">
        <f t="array" ref="P185">INDEX('Tax Paycheck Withholdings'!$A$10:$AA$17,(ROW()-ROW(P$179)+1),MATCH(1,($P$175='Tax Paycheck Withholdings'!$A$7:$AA$7)*($P$174='Tax Paycheck Withholdings'!$A$8:$AA$8)*(P$178='Tax Paycheck Withholdings'!$A$9:$AA$9),0))</f>
        <v>13225</v>
      </c>
      <c r="Q185" s="10">
        <f t="array" ref="Q185">INDEX('Tax Paycheck Withholdings'!$A$10:$AA$17,(ROW()-ROW(Q$179)+1),MATCH(1,($P$175='Tax Paycheck Withholdings'!$A$7:$AA$7)*($P$174='Tax Paycheck Withholdings'!$A$8:$AA$8)*(Q$178='Tax Paycheck Withholdings'!$A$9:$AA$9),0))</f>
        <v>0.1</v>
      </c>
      <c r="R185" s="91">
        <f t="shared" si="70"/>
        <v>952.49900000000002</v>
      </c>
      <c r="U185" s="90">
        <f t="shared" si="71"/>
        <v>30769.01</v>
      </c>
      <c r="V185" s="4">
        <f t="array" ref="V185">INDEX('Tax Paycheck Withholdings'!$A$30:$AA$39,(ROW()-ROW(V$179)+1),MATCH(1,($V$175='Tax Paycheck Withholdings'!$A$27:$AA$27)*($V$174='Tax Paycheck Withholdings'!$A$28:$AA$28)*($V$178='Tax Paycheck Withholdings'!$A$29:$AA$29),0))</f>
        <v>42711</v>
      </c>
      <c r="W185" s="31">
        <f t="array" ref="W185">INDEX('Tax Paycheck Withholdings'!$A$30:$AA$39,(ROW()-ROW(V$179)+1),MATCH(1,($V$175='Tax Paycheck Withholdings'!$A$27:$AA$27)*($V$174='Tax Paycheck Withholdings'!$A$28:$AA$28)*($W$178='Tax Paycheck Withholdings'!$A$29:$AA$29),0))</f>
        <v>6.6000000000000003E-2</v>
      </c>
      <c r="X185" s="91">
        <f t="shared" si="72"/>
        <v>788.1713400000001</v>
      </c>
    </row>
    <row r="186" spans="15:24" ht="15.75" thickBot="1" x14ac:dyDescent="0.3">
      <c r="O186" s="92">
        <v>0</v>
      </c>
      <c r="P186" s="93">
        <f t="array" ref="P186">INDEX('Tax Paycheck Withholdings'!$A$10:$AA$17,(ROW()-ROW(P$179)+1),MATCH(1,($P$175='Tax Paycheck Withholdings'!$A$7:$AA$7)*($P$174='Tax Paycheck Withholdings'!$A$8:$AA$8)*(P$178='Tax Paycheck Withholdings'!$A$9:$AA$9),0))</f>
        <v>3700</v>
      </c>
      <c r="Q186" s="101">
        <f t="array" ref="Q186">INDEX('Tax Paycheck Withholdings'!$A$10:$AA$17,(ROW()-ROW(Q$179)+1),MATCH(1,($P$175='Tax Paycheck Withholdings'!$A$7:$AA$7)*($P$174='Tax Paycheck Withholdings'!$A$8:$AA$8)*(Q$178='Tax Paycheck Withholdings'!$A$9:$AA$9),0))</f>
        <v>0</v>
      </c>
      <c r="R186" s="95">
        <f t="shared" si="70"/>
        <v>0</v>
      </c>
      <c r="U186" s="90">
        <f t="shared" si="71"/>
        <v>19495.009999999998</v>
      </c>
      <c r="V186" s="4">
        <f t="array" ref="V186">INDEX('Tax Paycheck Withholdings'!$A$30:$AA$39,(ROW()-ROW(V$179)+1),MATCH(1,($V$175='Tax Paycheck Withholdings'!$A$27:$AA$27)*($V$174='Tax Paycheck Withholdings'!$A$28:$AA$28)*($V$178='Tax Paycheck Withholdings'!$A$29:$AA$29),0))</f>
        <v>30769</v>
      </c>
      <c r="W186" s="31">
        <f t="array" ref="W186">INDEX('Tax Paycheck Withholdings'!$A$30:$AA$39,(ROW()-ROW(V$179)+1),MATCH(1,($V$175='Tax Paycheck Withholdings'!$A$27:$AA$27)*($V$174='Tax Paycheck Withholdings'!$A$28:$AA$28)*($W$178='Tax Paycheck Withholdings'!$A$29:$AA$29),0))</f>
        <v>4.3999999999999997E-2</v>
      </c>
      <c r="X186" s="91">
        <f t="shared" si="72"/>
        <v>496.05556000000001</v>
      </c>
    </row>
    <row r="187" spans="15:24" x14ac:dyDescent="0.25">
      <c r="U187" s="90">
        <f t="shared" si="71"/>
        <v>8223.01</v>
      </c>
      <c r="V187" s="4">
        <f t="array" ref="V187">INDEX('Tax Paycheck Withholdings'!$A$30:$AA$39,(ROW()-ROW(V$179)+1),MATCH(1,($V$175='Tax Paycheck Withholdings'!$A$27:$AA$27)*($V$174='Tax Paycheck Withholdings'!$A$28:$AA$28)*($V$178='Tax Paycheck Withholdings'!$A$29:$AA$29),0))</f>
        <v>19495</v>
      </c>
      <c r="W187" s="31">
        <f t="array" ref="W187">INDEX('Tax Paycheck Withholdings'!$A$30:$AA$39,(ROW()-ROW(V$179)+1),MATCH(1,($V$175='Tax Paycheck Withholdings'!$A$27:$AA$27)*($V$174='Tax Paycheck Withholdings'!$A$28:$AA$28)*($W$178='Tax Paycheck Withholdings'!$A$29:$AA$29),0))</f>
        <v>2.1999999999999999E-2</v>
      </c>
      <c r="X187" s="91">
        <f t="shared" si="72"/>
        <v>247.98377999999997</v>
      </c>
    </row>
    <row r="188" spans="15:24" ht="15.75" thickBot="1" x14ac:dyDescent="0.3">
      <c r="U188" s="92">
        <v>0</v>
      </c>
      <c r="V188" s="93">
        <f t="array" ref="V188">INDEX('Tax Paycheck Withholdings'!$A$30:$AA$39,(ROW()-ROW(V$179)+1),MATCH(1,($V$175='Tax Paycheck Withholdings'!$A$27:$AA$27)*($V$174='Tax Paycheck Withholdings'!$A$28:$AA$28)*($V$178='Tax Paycheck Withholdings'!$A$29:$AA$29),0))</f>
        <v>8223</v>
      </c>
      <c r="W188" s="94">
        <f t="array" ref="W188">INDEX('Tax Paycheck Withholdings'!$A$30:$AA$39,(ROW()-ROW(V$179)+1),MATCH(1,($V$175='Tax Paycheck Withholdings'!$A$27:$AA$27)*($V$174='Tax Paycheck Withholdings'!$A$28:$AA$28)*($W$178='Tax Paycheck Withholdings'!$A$29:$AA$29),0))</f>
        <v>1.0999999999999999E-2</v>
      </c>
      <c r="X188" s="95">
        <f t="shared" si="72"/>
        <v>90.452999999999989</v>
      </c>
    </row>
    <row r="189" spans="15:24" x14ac:dyDescent="0.25">
      <c r="P189" s="16"/>
    </row>
    <row r="193" spans="15:24" ht="31.5" x14ac:dyDescent="0.5">
      <c r="O193" s="98" t="s">
        <v>211</v>
      </c>
      <c r="U193" s="98" t="s">
        <v>212</v>
      </c>
    </row>
    <row r="195" spans="15:24" ht="15.75" thickBot="1" x14ac:dyDescent="0.3"/>
    <row r="196" spans="15:24" ht="15.75" thickBot="1" x14ac:dyDescent="0.3">
      <c r="O196" s="1" t="s">
        <v>177</v>
      </c>
      <c r="P196" s="108" t="str">
        <f>Summary!D31</f>
        <v>SINGLE</v>
      </c>
      <c r="Q196" t="s">
        <v>215</v>
      </c>
      <c r="U196" s="1" t="s">
        <v>177</v>
      </c>
      <c r="V196" s="108" t="str">
        <f>Summary!D31</f>
        <v>SINGLE</v>
      </c>
      <c r="W196" t="s">
        <v>215</v>
      </c>
    </row>
    <row r="197" spans="15:24" ht="15.75" thickBot="1" x14ac:dyDescent="0.3">
      <c r="O197" s="1" t="s">
        <v>178</v>
      </c>
      <c r="P197" s="109">
        <f>Tax_Year</f>
        <v>2018</v>
      </c>
      <c r="Q197" t="s">
        <v>214</v>
      </c>
      <c r="U197" s="1" t="s">
        <v>178</v>
      </c>
      <c r="V197" s="109">
        <f>Tax_Year</f>
        <v>2018</v>
      </c>
      <c r="W197" t="s">
        <v>214</v>
      </c>
    </row>
    <row r="199" spans="15:24" x14ac:dyDescent="0.25">
      <c r="O199" s="1" t="s">
        <v>231</v>
      </c>
      <c r="U199" s="1" t="s">
        <v>231</v>
      </c>
    </row>
    <row r="200" spans="15:24" ht="15.75" thickBot="1" x14ac:dyDescent="0.3">
      <c r="O200" s="17" t="s">
        <v>186</v>
      </c>
      <c r="P200" s="82" t="s">
        <v>173</v>
      </c>
      <c r="Q200" s="82" t="s">
        <v>55</v>
      </c>
      <c r="R200" s="82" t="s">
        <v>102</v>
      </c>
      <c r="U200" s="17" t="s">
        <v>186</v>
      </c>
      <c r="V200" s="82" t="s">
        <v>173</v>
      </c>
      <c r="W200" s="82" t="s">
        <v>55</v>
      </c>
      <c r="X200" s="82" t="s">
        <v>102</v>
      </c>
    </row>
    <row r="201" spans="15:24" x14ac:dyDescent="0.25">
      <c r="O201" s="86">
        <f t="shared" ref="O201:O206" si="73">P202+0.01</f>
        <v>500000.01</v>
      </c>
      <c r="P201" s="87">
        <f t="array" ref="P201">INDEX('Tax Brackets'!$A$7:$AA$13,(ROW()-ROW(P$201)+1),MATCH(1,($P$197='Tax Brackets'!$A$4:$AA$4)*($P$196='Tax Brackets'!$A$5:$AA$5)*(P$200='Tax Brackets'!$A$6:$AA$6),0))</f>
        <v>999999999</v>
      </c>
      <c r="Q201" s="100">
        <f t="array" ref="Q201">INDEX('Tax Brackets'!$A$7:$AA$13,(ROW()-ROW(Q$201)+1),MATCH(1,($P$197='Tax Brackets'!$A$4:$AA$4)*($P$196='Tax Brackets'!$A$5:$AA$5)*(Q$200='Tax Brackets'!$A$6:$AA$6),0))</f>
        <v>0.37</v>
      </c>
      <c r="R201" s="89">
        <f t="shared" ref="R201:R207" si="74">(P201-O201)*Q201</f>
        <v>369814999.62629998</v>
      </c>
      <c r="U201" s="86">
        <f t="shared" ref="U201:U208" si="75">V202+0.01</f>
        <v>572980.01</v>
      </c>
      <c r="V201" s="87">
        <f t="array" ref="V201">INDEX('Tax Brackets'!$A$25:$AA$33,(ROW()-ROW(V$201)+1),MATCH(1,($V$197='Tax Brackets'!$A$22:$AA$22)*($V$196='Tax Brackets'!$A$23:$AA$23)*(V$200='Tax Brackets'!$A$24:$AA$24),0))</f>
        <v>999999999</v>
      </c>
      <c r="W201" s="100">
        <f t="array" ref="W201">INDEX('Tax Brackets'!$A$25:$AA$33,(ROW()-ROW(W$201)+1),MATCH(1,($V$197='Tax Brackets'!$A$22:$AA$22)*($V$196='Tax Brackets'!$A$23:$AA$23)*(W$200='Tax Brackets'!$A$24:$AA$24),0))</f>
        <v>0.123</v>
      </c>
      <c r="X201" s="89">
        <f t="shared" ref="X201:X209" si="76">(V201-U201)*W201</f>
        <v>122929523.33577</v>
      </c>
    </row>
    <row r="202" spans="15:24" x14ac:dyDescent="0.25">
      <c r="O202" s="90">
        <f t="shared" si="73"/>
        <v>200000.01</v>
      </c>
      <c r="P202" s="4">
        <f t="array" ref="P202">INDEX('Tax Brackets'!$A$7:$AA$13,(ROW()-ROW(P$201)+1),MATCH(1,($P$197='Tax Brackets'!$A$4:$AA$4)*($P$196='Tax Brackets'!$A$5:$AA$5)*(P$200='Tax Brackets'!$A$6:$AA$6),0))</f>
        <v>500000</v>
      </c>
      <c r="Q202" s="10">
        <f t="array" ref="Q202">INDEX('Tax Brackets'!$A$7:$AA$13,(ROW()-ROW(Q$201)+1),MATCH(1,($P$197='Tax Brackets'!$A$4:$AA$4)*($P$196='Tax Brackets'!$A$5:$AA$5)*(Q$200='Tax Brackets'!$A$6:$AA$6),0))</f>
        <v>0.35</v>
      </c>
      <c r="R202" s="91">
        <f t="shared" si="74"/>
        <v>104999.99649999999</v>
      </c>
      <c r="U202" s="90">
        <f t="shared" si="75"/>
        <v>343788.01</v>
      </c>
      <c r="V202" s="4">
        <f t="array" ref="V202">INDEX('Tax Brackets'!$A$25:$AA$33,(ROW()-ROW(V$201)+1),MATCH(1,($V$197='Tax Brackets'!$A$22:$AA$22)*($V$196='Tax Brackets'!$A$23:$AA$23)*(V$200='Tax Brackets'!$A$24:$AA$24),0))</f>
        <v>572980</v>
      </c>
      <c r="W202" s="10">
        <f t="array" ref="W202">INDEX('Tax Brackets'!$A$25:$AA$33,(ROW()-ROW(W$201)+1),MATCH(1,($V$197='Tax Brackets'!$A$22:$AA$22)*($V$196='Tax Brackets'!$A$23:$AA$23)*(W$200='Tax Brackets'!$A$24:$AA$24),0))</f>
        <v>0.113</v>
      </c>
      <c r="X202" s="91">
        <f t="shared" si="76"/>
        <v>25898.694869999999</v>
      </c>
    </row>
    <row r="203" spans="15:24" x14ac:dyDescent="0.25">
      <c r="O203" s="90">
        <f t="shared" si="73"/>
        <v>157500.01</v>
      </c>
      <c r="P203" s="4">
        <f t="array" ref="P203">INDEX('Tax Brackets'!$A$7:$AA$13,(ROW()-ROW(P$201)+1),MATCH(1,($P$197='Tax Brackets'!$A$4:$AA$4)*($P$196='Tax Brackets'!$A$5:$AA$5)*(P$200='Tax Brackets'!$A$6:$AA$6),0))</f>
        <v>200000</v>
      </c>
      <c r="Q203" s="10">
        <f t="array" ref="Q203">INDEX('Tax Brackets'!$A$7:$AA$13,(ROW()-ROW(Q$201)+1),MATCH(1,($P$197='Tax Brackets'!$A$4:$AA$4)*($P$196='Tax Brackets'!$A$5:$AA$5)*(Q$200='Tax Brackets'!$A$6:$AA$6),0))</f>
        <v>0.32</v>
      </c>
      <c r="R203" s="91">
        <f t="shared" si="74"/>
        <v>13599.996799999997</v>
      </c>
      <c r="U203" s="90">
        <f t="shared" si="75"/>
        <v>286492.01</v>
      </c>
      <c r="V203" s="4">
        <f t="array" ref="V203">INDEX('Tax Brackets'!$A$25:$AA$33,(ROW()-ROW(V$201)+1),MATCH(1,($V$197='Tax Brackets'!$A$22:$AA$22)*($V$196='Tax Brackets'!$A$23:$AA$23)*(V$200='Tax Brackets'!$A$24:$AA$24),0))</f>
        <v>343788</v>
      </c>
      <c r="W203" s="10">
        <f t="array" ref="W203">INDEX('Tax Brackets'!$A$25:$AA$33,(ROW()-ROW(W$201)+1),MATCH(1,($V$197='Tax Brackets'!$A$22:$AA$22)*($V$196='Tax Brackets'!$A$23:$AA$23)*(W$200='Tax Brackets'!$A$24:$AA$24),0))</f>
        <v>0.10299999999999999</v>
      </c>
      <c r="X203" s="91">
        <f t="shared" si="76"/>
        <v>5901.486969999999</v>
      </c>
    </row>
    <row r="204" spans="15:24" x14ac:dyDescent="0.25">
      <c r="O204" s="90">
        <f t="shared" si="73"/>
        <v>82500.009999999995</v>
      </c>
      <c r="P204" s="4">
        <f t="array" ref="P204">INDEX('Tax Brackets'!$A$7:$AA$13,(ROW()-ROW(P$201)+1),MATCH(1,($P$197='Tax Brackets'!$A$4:$AA$4)*($P$196='Tax Brackets'!$A$5:$AA$5)*(P$200='Tax Brackets'!$A$6:$AA$6),0))</f>
        <v>157500</v>
      </c>
      <c r="Q204" s="10">
        <f t="array" ref="Q204">INDEX('Tax Brackets'!$A$7:$AA$13,(ROW()-ROW(Q$201)+1),MATCH(1,($P$197='Tax Brackets'!$A$4:$AA$4)*($P$196='Tax Brackets'!$A$5:$AA$5)*(Q$200='Tax Brackets'!$A$6:$AA$6),0))</f>
        <v>0.24</v>
      </c>
      <c r="R204" s="91">
        <f t="shared" si="74"/>
        <v>17999.997599999999</v>
      </c>
      <c r="U204" s="90">
        <f t="shared" si="75"/>
        <v>56085.01</v>
      </c>
      <c r="V204" s="4">
        <f t="array" ref="V204">INDEX('Tax Brackets'!$A$25:$AA$33,(ROW()-ROW(V$201)+1),MATCH(1,($V$197='Tax Brackets'!$A$22:$AA$22)*($V$196='Tax Brackets'!$A$23:$AA$23)*(V$200='Tax Brackets'!$A$24:$AA$24),0))</f>
        <v>286492</v>
      </c>
      <c r="W204" s="10">
        <f t="array" ref="W204">INDEX('Tax Brackets'!$A$25:$AA$33,(ROW()-ROW(W$201)+1),MATCH(1,($V$197='Tax Brackets'!$A$22:$AA$22)*($V$196='Tax Brackets'!$A$23:$AA$23)*(W$200='Tax Brackets'!$A$24:$AA$24),0))</f>
        <v>9.2999999999999999E-2</v>
      </c>
      <c r="X204" s="91">
        <f t="shared" si="76"/>
        <v>21427.85007</v>
      </c>
    </row>
    <row r="205" spans="15:24" x14ac:dyDescent="0.25">
      <c r="O205" s="90">
        <f t="shared" si="73"/>
        <v>38700.01</v>
      </c>
      <c r="P205" s="4">
        <f t="array" ref="P205">INDEX('Tax Brackets'!$A$7:$AA$13,(ROW()-ROW(P$201)+1),MATCH(1,($P$197='Tax Brackets'!$A$4:$AA$4)*($P$196='Tax Brackets'!$A$5:$AA$5)*(P$200='Tax Brackets'!$A$6:$AA$6),0))</f>
        <v>82500</v>
      </c>
      <c r="Q205" s="10">
        <f t="array" ref="Q205">INDEX('Tax Brackets'!$A$7:$AA$13,(ROW()-ROW(Q$201)+1),MATCH(1,($P$197='Tax Brackets'!$A$4:$AA$4)*($P$196='Tax Brackets'!$A$5:$AA$5)*(Q$200='Tax Brackets'!$A$6:$AA$6),0))</f>
        <v>0.22</v>
      </c>
      <c r="R205" s="91">
        <f t="shared" si="74"/>
        <v>9635.9977999999992</v>
      </c>
      <c r="U205" s="90">
        <f t="shared" si="75"/>
        <v>44377.01</v>
      </c>
      <c r="V205" s="4">
        <f t="array" ref="V205">INDEX('Tax Brackets'!$A$25:$AA$33,(ROW()-ROW(V$201)+1),MATCH(1,($V$197='Tax Brackets'!$A$22:$AA$22)*($V$196='Tax Brackets'!$A$23:$AA$23)*(V$200='Tax Brackets'!$A$24:$AA$24),0))</f>
        <v>56085</v>
      </c>
      <c r="W205" s="10">
        <f t="array" ref="W205">INDEX('Tax Brackets'!$A$25:$AA$33,(ROW()-ROW(W$201)+1),MATCH(1,($V$197='Tax Brackets'!$A$22:$AA$22)*($V$196='Tax Brackets'!$A$23:$AA$23)*(W$200='Tax Brackets'!$A$24:$AA$24),0))</f>
        <v>0.08</v>
      </c>
      <c r="X205" s="91">
        <f t="shared" si="76"/>
        <v>936.63919999999985</v>
      </c>
    </row>
    <row r="206" spans="15:24" x14ac:dyDescent="0.25">
      <c r="O206" s="90">
        <f t="shared" si="73"/>
        <v>9525.01</v>
      </c>
      <c r="P206" s="4">
        <f t="array" ref="P206">INDEX('Tax Brackets'!$A$7:$AA$13,(ROW()-ROW(P$201)+1),MATCH(1,($P$197='Tax Brackets'!$A$4:$AA$4)*($P$196='Tax Brackets'!$A$5:$AA$5)*(P$200='Tax Brackets'!$A$6:$AA$6),0))</f>
        <v>38700</v>
      </c>
      <c r="Q206" s="10">
        <f t="array" ref="Q206">INDEX('Tax Brackets'!$A$7:$AA$13,(ROW()-ROW(Q$201)+1),MATCH(1,($P$197='Tax Brackets'!$A$4:$AA$4)*($P$196='Tax Brackets'!$A$5:$AA$5)*(Q$200='Tax Brackets'!$A$6:$AA$6),0))</f>
        <v>0.12</v>
      </c>
      <c r="R206" s="91">
        <f t="shared" si="74"/>
        <v>3500.9987999999998</v>
      </c>
      <c r="U206" s="90">
        <f t="shared" si="75"/>
        <v>31969.01</v>
      </c>
      <c r="V206" s="4">
        <f t="array" ref="V206">INDEX('Tax Brackets'!$A$25:$AA$33,(ROW()-ROW(V$201)+1),MATCH(1,($V$197='Tax Brackets'!$A$22:$AA$22)*($V$196='Tax Brackets'!$A$23:$AA$23)*(V$200='Tax Brackets'!$A$24:$AA$24),0))</f>
        <v>44377</v>
      </c>
      <c r="W206" s="10">
        <f t="array" ref="W206">INDEX('Tax Brackets'!$A$25:$AA$33,(ROW()-ROW(W$201)+1),MATCH(1,($V$197='Tax Brackets'!$A$22:$AA$22)*($V$196='Tax Brackets'!$A$23:$AA$23)*(W$200='Tax Brackets'!$A$24:$AA$24),0))</f>
        <v>0.06</v>
      </c>
      <c r="X206" s="91">
        <f t="shared" si="76"/>
        <v>744.47940000000006</v>
      </c>
    </row>
    <row r="207" spans="15:24" ht="15.75" thickBot="1" x14ac:dyDescent="0.3">
      <c r="O207" s="92">
        <v>0</v>
      </c>
      <c r="P207" s="93">
        <f t="array" ref="P207">INDEX('Tax Brackets'!$A$7:$AA$13,(ROW()-ROW(P$201)+1),MATCH(1,($P$197='Tax Brackets'!$A$4:$AA$4)*($P$196='Tax Brackets'!$A$5:$AA$5)*(P$200='Tax Brackets'!$A$6:$AA$6),0))</f>
        <v>9525</v>
      </c>
      <c r="Q207" s="101">
        <f t="array" ref="Q207">INDEX('Tax Brackets'!$A$7:$AA$13,(ROW()-ROW(Q$201)+1),MATCH(1,($P$197='Tax Brackets'!$A$4:$AA$4)*($P$196='Tax Brackets'!$A$5:$AA$5)*(Q$200='Tax Brackets'!$A$6:$AA$6),0))</f>
        <v>0.1</v>
      </c>
      <c r="R207" s="95">
        <f t="shared" si="74"/>
        <v>952.5</v>
      </c>
      <c r="U207" s="90">
        <f t="shared" si="75"/>
        <v>20255.009999999998</v>
      </c>
      <c r="V207" s="4">
        <f t="array" ref="V207">INDEX('Tax Brackets'!$A$25:$AA$33,(ROW()-ROW(V$201)+1),MATCH(1,($V$197='Tax Brackets'!$A$22:$AA$22)*($V$196='Tax Brackets'!$A$23:$AA$23)*(V$200='Tax Brackets'!$A$24:$AA$24),0))</f>
        <v>31969</v>
      </c>
      <c r="W207" s="10">
        <f t="array" ref="W207">INDEX('Tax Brackets'!$A$25:$AA$33,(ROW()-ROW(W$201)+1),MATCH(1,($V$197='Tax Brackets'!$A$22:$AA$22)*($V$196='Tax Brackets'!$A$23:$AA$23)*(W$200='Tax Brackets'!$A$24:$AA$24),0))</f>
        <v>0.04</v>
      </c>
      <c r="X207" s="91">
        <f t="shared" si="76"/>
        <v>468.55960000000005</v>
      </c>
    </row>
    <row r="208" spans="15:24" x14ac:dyDescent="0.25">
      <c r="U208" s="90">
        <f t="shared" si="75"/>
        <v>8544.01</v>
      </c>
      <c r="V208" s="4">
        <f t="array" ref="V208">INDEX('Tax Brackets'!$A$25:$AA$33,(ROW()-ROW(V$201)+1),MATCH(1,($V$197='Tax Brackets'!$A$22:$AA$22)*($V$196='Tax Brackets'!$A$23:$AA$23)*(V$200='Tax Brackets'!$A$24:$AA$24),0))</f>
        <v>20255</v>
      </c>
      <c r="W208" s="10">
        <f t="array" ref="W208">INDEX('Tax Brackets'!$A$25:$AA$33,(ROW()-ROW(W$201)+1),MATCH(1,($V$197='Tax Brackets'!$A$22:$AA$22)*($V$196='Tax Brackets'!$A$23:$AA$23)*(W$200='Tax Brackets'!$A$24:$AA$24),0))</f>
        <v>0.02</v>
      </c>
      <c r="X208" s="91">
        <f t="shared" si="76"/>
        <v>234.21979999999999</v>
      </c>
    </row>
    <row r="209" spans="15:24" ht="15.75" thickBot="1" x14ac:dyDescent="0.3">
      <c r="O209" s="15" t="s">
        <v>203</v>
      </c>
      <c r="P209" s="4">
        <f t="array" ref="P209">INDEX('Tax Brackets'!$A$15:$AA$15,,MATCH(1,($P$197='Tax Brackets'!$A$4:$AA$4)*($P$196='Tax Brackets'!$A$5:$AA$5),0))</f>
        <v>12000</v>
      </c>
      <c r="U209" s="92">
        <v>0</v>
      </c>
      <c r="V209" s="93">
        <f t="array" ref="V209">INDEX('Tax Brackets'!$A$25:$AA$33,(ROW()-ROW(V$201)+1),MATCH(1,($V$197='Tax Brackets'!$A$22:$AA$22)*($V$196='Tax Brackets'!$A$23:$AA$23)*(V$200='Tax Brackets'!$A$24:$AA$24),0))</f>
        <v>8544</v>
      </c>
      <c r="W209" s="101">
        <f t="array" ref="W209">INDEX('Tax Brackets'!$A$25:$AA$33,(ROW()-ROW(W$201)+1),MATCH(1,($V$197='Tax Brackets'!$A$22:$AA$22)*($V$196='Tax Brackets'!$A$23:$AA$23)*(W$200='Tax Brackets'!$A$24:$AA$24),0))</f>
        <v>0.01</v>
      </c>
      <c r="X209" s="95">
        <f t="shared" si="76"/>
        <v>85.44</v>
      </c>
    </row>
    <row r="211" spans="15:24" x14ac:dyDescent="0.25">
      <c r="U211" s="15" t="s">
        <v>204</v>
      </c>
      <c r="V211" s="4">
        <f t="array" ref="V211">INDEX('Tax Brackets'!$A$35:$AA$35,,MATCH(1,($V$197='Tax Brackets'!$A$22:$AA$22)*($V$196='Tax Brackets'!$A$23:$AA$23),0))</f>
        <v>4401</v>
      </c>
    </row>
  </sheetData>
  <mergeCells count="11">
    <mergeCell ref="M1:P1"/>
    <mergeCell ref="J6:J11"/>
    <mergeCell ref="A6:A11"/>
    <mergeCell ref="B6:B11"/>
    <mergeCell ref="C6:C11"/>
    <mergeCell ref="D6:D11"/>
    <mergeCell ref="E6:E11"/>
    <mergeCell ref="F6:F11"/>
    <mergeCell ref="G6:G11"/>
    <mergeCell ref="H6:H11"/>
    <mergeCell ref="I6:I11"/>
  </mergeCells>
  <printOptions gridLines="1"/>
  <pageMargins left="0.7" right="0.7" top="0.75" bottom="0.75" header="0.3" footer="0.3"/>
  <pageSetup scale="35" pageOrder="overThenDown" orientation="landscape" r:id="rId1"/>
  <rowBreaks count="2" manualBreakCount="2">
    <brk id="77" max="16383" man="1"/>
    <brk id="169" max="16383" man="1"/>
  </rowBreaks>
  <colBreaks count="1" manualBreakCount="1">
    <brk id="24" max="17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E9DC-C156-4771-8089-F9536E6FC9E8}">
  <dimension ref="B1:Q51"/>
  <sheetViews>
    <sheetView zoomScale="85" zoomScaleNormal="85" workbookViewId="0">
      <selection activeCell="C12" sqref="C12"/>
    </sheetView>
  </sheetViews>
  <sheetFormatPr defaultRowHeight="15" x14ac:dyDescent="0.25"/>
  <cols>
    <col min="1" max="1" width="2.140625" customWidth="1"/>
    <col min="2" max="2" width="48.28515625" customWidth="1"/>
    <col min="3" max="3" width="20.85546875" customWidth="1"/>
    <col min="9" max="9" width="12.5703125" customWidth="1"/>
    <col min="10" max="11" width="12.5703125" bestFit="1" customWidth="1"/>
    <col min="12" max="15" width="11.7109375" bestFit="1" customWidth="1"/>
    <col min="16" max="16" width="9.85546875" customWidth="1"/>
    <col min="17" max="17" width="19.28515625" customWidth="1"/>
    <col min="19" max="19" width="28.140625" customWidth="1"/>
    <col min="20" max="20" width="30" customWidth="1"/>
  </cols>
  <sheetData>
    <row r="1" spans="2:17" ht="21" x14ac:dyDescent="0.35">
      <c r="B1" s="96" t="s">
        <v>192</v>
      </c>
    </row>
    <row r="2" spans="2:17" x14ac:dyDescent="0.25">
      <c r="B2" s="1" t="s">
        <v>178</v>
      </c>
      <c r="C2">
        <f>Tax_Year</f>
        <v>2018</v>
      </c>
      <c r="D2" t="s">
        <v>214</v>
      </c>
      <c r="J2" s="32">
        <v>2017</v>
      </c>
      <c r="K2" s="32">
        <v>2017</v>
      </c>
      <c r="L2" s="32">
        <v>2018</v>
      </c>
      <c r="M2" s="32">
        <v>2018</v>
      </c>
      <c r="N2" s="32">
        <v>2019</v>
      </c>
      <c r="O2" s="32">
        <v>2019</v>
      </c>
    </row>
    <row r="3" spans="2:17" x14ac:dyDescent="0.25">
      <c r="B3" s="1" t="s">
        <v>249</v>
      </c>
      <c r="C3" s="24" t="str">
        <f>Summary!K3</f>
        <v>MARRIED</v>
      </c>
      <c r="J3" s="115" t="s">
        <v>172</v>
      </c>
      <c r="K3" s="115" t="s">
        <v>175</v>
      </c>
      <c r="L3" s="115" t="s">
        <v>172</v>
      </c>
      <c r="M3" s="115" t="s">
        <v>175</v>
      </c>
      <c r="N3" s="115" t="s">
        <v>172</v>
      </c>
      <c r="O3" s="115" t="s">
        <v>175</v>
      </c>
    </row>
    <row r="4" spans="2:17" ht="15.75" thickBot="1" x14ac:dyDescent="0.3"/>
    <row r="5" spans="2:17" x14ac:dyDescent="0.25">
      <c r="B5" s="20" t="s">
        <v>8</v>
      </c>
      <c r="C5" s="102">
        <f t="array" ref="C5">INDEX(J$5:W$29,(ROW()-ROW(C$5)+1),MATCH(1,($C$2=J$2:W$2)*($C$3=J$3:W$3),0))</f>
        <v>6.2E-2</v>
      </c>
      <c r="J5" s="9">
        <v>6.2E-2</v>
      </c>
      <c r="K5" s="9">
        <v>6.2E-2</v>
      </c>
      <c r="L5" s="9">
        <v>6.2E-2</v>
      </c>
      <c r="M5" s="9">
        <v>6.2E-2</v>
      </c>
      <c r="N5" s="9">
        <v>6.2E-2</v>
      </c>
      <c r="O5" s="9">
        <v>6.2E-2</v>
      </c>
    </row>
    <row r="6" spans="2:17" x14ac:dyDescent="0.25">
      <c r="B6" s="21" t="s">
        <v>60</v>
      </c>
      <c r="C6" s="103">
        <f t="array" ref="C6">INDEX(J$5:W$29,(ROW()-ROW(C$5)+1),MATCH(1,($C$2=J$2:W$2)*($C$3=J$3:W$3),0))</f>
        <v>128400</v>
      </c>
      <c r="J6" s="3">
        <v>127200</v>
      </c>
      <c r="K6" s="3">
        <v>127200</v>
      </c>
      <c r="L6" s="3">
        <v>128400</v>
      </c>
      <c r="M6" s="3">
        <v>128400</v>
      </c>
      <c r="N6" s="3">
        <v>132900</v>
      </c>
      <c r="O6" s="3">
        <v>132900</v>
      </c>
    </row>
    <row r="7" spans="2:17" x14ac:dyDescent="0.25">
      <c r="B7" s="21" t="s">
        <v>0</v>
      </c>
      <c r="C7" s="104">
        <f t="array" ref="C7">INDEX(J$5:W$29,(ROW()-ROW(C$5)+1),MATCH(1,($C$2=J$2:W$2)*($C$3=J$3:W$3),0))</f>
        <v>1.4500000000000001E-2</v>
      </c>
      <c r="J7" s="9">
        <v>1.4500000000000001E-2</v>
      </c>
      <c r="K7" s="9">
        <v>1.4500000000000001E-2</v>
      </c>
      <c r="L7" s="9">
        <v>1.4500000000000001E-2</v>
      </c>
      <c r="M7" s="9">
        <v>1.4500000000000001E-2</v>
      </c>
      <c r="N7" s="9">
        <v>1.4500000000000001E-2</v>
      </c>
      <c r="O7" s="9">
        <v>1.4500000000000001E-2</v>
      </c>
    </row>
    <row r="8" spans="2:17" x14ac:dyDescent="0.25">
      <c r="B8" s="21" t="s">
        <v>11</v>
      </c>
      <c r="C8" s="104">
        <f t="array" ref="C8">INDEX(J$5:W$29,(ROW()-ROW(C$5)+1),MATCH(1,($C$2=J$2:W$2)*($C$3=J$3:W$3),0))</f>
        <v>8.9999999999999993E-3</v>
      </c>
      <c r="J8" s="9">
        <v>8.9999999999999993E-3</v>
      </c>
      <c r="K8" s="9">
        <v>8.9999999999999993E-3</v>
      </c>
      <c r="L8" s="9">
        <v>8.9999999999999993E-3</v>
      </c>
      <c r="M8" s="9">
        <v>8.9999999999999993E-3</v>
      </c>
      <c r="N8" s="9">
        <v>8.9999999999999993E-3</v>
      </c>
      <c r="O8" s="9">
        <v>8.9999999999999993E-3</v>
      </c>
    </row>
    <row r="9" spans="2:17" x14ac:dyDescent="0.25">
      <c r="B9" s="21" t="s">
        <v>394</v>
      </c>
      <c r="C9" s="116">
        <f t="array" ref="C9">INDEX(J$5:W$29,(ROW()-ROW(C$5)+1),MATCH(1,($C$2=J$2:W$2)*($C$3=J$3:W$3),0))</f>
        <v>200000</v>
      </c>
      <c r="J9" s="3">
        <v>200000</v>
      </c>
      <c r="K9" s="3">
        <v>200000</v>
      </c>
      <c r="L9" s="3">
        <v>200000</v>
      </c>
      <c r="M9" s="3">
        <v>200000</v>
      </c>
      <c r="N9" s="3">
        <v>200000</v>
      </c>
      <c r="O9" s="3">
        <v>200000</v>
      </c>
    </row>
    <row r="10" spans="2:17" x14ac:dyDescent="0.25">
      <c r="B10" s="21" t="s">
        <v>393</v>
      </c>
      <c r="C10" s="116">
        <f t="array" ref="C10">INDEX(J$5:W$29,(ROW()-ROW(C$5)+1),MATCH(1,($C$2=J$2:W$2)*($C$3=J$3:W$3),0))</f>
        <v>250000</v>
      </c>
      <c r="J10" s="3">
        <v>200000</v>
      </c>
      <c r="K10" s="3">
        <v>250000</v>
      </c>
      <c r="L10" s="3">
        <v>200000</v>
      </c>
      <c r="M10" s="3">
        <v>250000</v>
      </c>
      <c r="N10" s="3">
        <v>200000</v>
      </c>
      <c r="O10" s="3">
        <v>250000</v>
      </c>
    </row>
    <row r="11" spans="2:17" x14ac:dyDescent="0.25">
      <c r="B11" s="21" t="s">
        <v>250</v>
      </c>
      <c r="C11" s="116">
        <f t="array" ref="C11">INDEX(J$5:W$29,(ROW()-ROW(C$5)+1),MATCH(1,($C$2=J$2:W$2)*($C$3=J$3:W$3),0))</f>
        <v>250000</v>
      </c>
      <c r="J11" s="3">
        <v>200000</v>
      </c>
      <c r="K11" s="3">
        <v>250000</v>
      </c>
      <c r="L11" s="3">
        <v>200000</v>
      </c>
      <c r="M11" s="3">
        <v>250000</v>
      </c>
      <c r="N11" s="3">
        <v>200000</v>
      </c>
      <c r="O11" s="3">
        <v>250000</v>
      </c>
      <c r="Q11" s="99" t="s">
        <v>553</v>
      </c>
    </row>
    <row r="12" spans="2:17" x14ac:dyDescent="0.25">
      <c r="B12" s="21" t="s">
        <v>391</v>
      </c>
      <c r="C12" s="118">
        <f t="array" ref="C12">INDEX(J$5:W$29,(ROW()-ROW(C$5)+1),MATCH(1,($C$2=J$2:W$2)*($C$3=J$3:W$3),0))</f>
        <v>3.7999999999999999E-2</v>
      </c>
      <c r="J12" s="117">
        <v>3.7999999999999999E-2</v>
      </c>
      <c r="K12" s="117">
        <v>3.7999999999999999E-2</v>
      </c>
      <c r="L12" s="117">
        <v>3.7999999999999999E-2</v>
      </c>
      <c r="M12" s="117">
        <v>3.7999999999999999E-2</v>
      </c>
      <c r="N12" s="117">
        <v>3.7999999999999999E-2</v>
      </c>
      <c r="O12" s="117">
        <v>3.7999999999999999E-2</v>
      </c>
    </row>
    <row r="13" spans="2:17" x14ac:dyDescent="0.25">
      <c r="B13" s="21" t="s">
        <v>85</v>
      </c>
      <c r="C13" s="104">
        <f t="array" ref="C13">INDEX(J$5:W$29,(ROW()-ROW(C$5)+1),MATCH(1,($C$2=J$2:W$2)*($C$3=J$3:W$3),0))</f>
        <v>0.22</v>
      </c>
      <c r="J13" s="9">
        <v>0.25</v>
      </c>
      <c r="K13" s="9">
        <v>0.25</v>
      </c>
      <c r="L13" s="9">
        <v>0.22</v>
      </c>
      <c r="M13" s="9">
        <v>0.22</v>
      </c>
      <c r="N13" s="9">
        <v>0.22</v>
      </c>
      <c r="O13" s="9">
        <v>0.22</v>
      </c>
    </row>
    <row r="14" spans="2:17" x14ac:dyDescent="0.25">
      <c r="B14" s="21" t="s">
        <v>280</v>
      </c>
      <c r="C14" s="104">
        <f t="array" ref="C14">INDEX(J$5:W$29,(ROW()-ROW(C$5)+1),MATCH(1,($C$2=J$2:W$2)*($C$3=J$3:W$3),0))</f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2:17" x14ac:dyDescent="0.25">
      <c r="B15" s="21" t="s">
        <v>281</v>
      </c>
      <c r="C15" s="116">
        <f t="array" ref="C15">INDEX(J$5:W$29,(ROW()-ROW(C$5)+1),MATCH(1,($C$2=J$2:W$2)*($C$3=J$3:W$3),0))</f>
        <v>77200</v>
      </c>
      <c r="J15" s="8">
        <v>37950</v>
      </c>
      <c r="K15" s="8">
        <v>75900</v>
      </c>
      <c r="L15" s="8">
        <v>38600</v>
      </c>
      <c r="M15" s="8">
        <v>77200</v>
      </c>
      <c r="N15" s="8">
        <v>39375</v>
      </c>
      <c r="O15" s="8">
        <v>78750</v>
      </c>
    </row>
    <row r="16" spans="2:17" x14ac:dyDescent="0.25">
      <c r="B16" s="21" t="s">
        <v>282</v>
      </c>
      <c r="C16" s="104">
        <f t="array" ref="C16">INDEX(J$5:W$29,(ROW()-ROW(C$5)+1),MATCH(1,($C$2=J$2:W$2)*($C$3=J$3:W$3),0))</f>
        <v>0.15</v>
      </c>
      <c r="J16" s="9">
        <v>0.15</v>
      </c>
      <c r="K16" s="9">
        <v>0.15</v>
      </c>
      <c r="L16" s="9">
        <v>0.15</v>
      </c>
      <c r="M16" s="9">
        <v>0.15</v>
      </c>
      <c r="N16" s="9">
        <v>0.15</v>
      </c>
      <c r="O16" s="9">
        <v>0.15</v>
      </c>
    </row>
    <row r="17" spans="2:17" x14ac:dyDescent="0.25">
      <c r="B17" s="21" t="s">
        <v>283</v>
      </c>
      <c r="C17" s="116">
        <f t="array" ref="C17">INDEX(J$5:W$29,(ROW()-ROW(C$5)+1),MATCH(1,($C$2=J$2:W$2)*($C$3=J$3:W$3),0))</f>
        <v>479000</v>
      </c>
      <c r="J17" s="8">
        <v>418400</v>
      </c>
      <c r="K17" s="8">
        <v>470000</v>
      </c>
      <c r="L17" s="8">
        <v>425800</v>
      </c>
      <c r="M17" s="8">
        <v>479000</v>
      </c>
      <c r="N17" s="8">
        <v>434550</v>
      </c>
      <c r="O17" s="8">
        <v>488850</v>
      </c>
    </row>
    <row r="18" spans="2:17" x14ac:dyDescent="0.25">
      <c r="B18" s="21" t="s">
        <v>284</v>
      </c>
      <c r="C18" s="104">
        <f t="array" ref="C18">INDEX(J$5:W$29,(ROW()-ROW(C$5)+1),MATCH(1,($C$2=J$2:W$2)*($C$3=J$3:W$3),0))</f>
        <v>0.2</v>
      </c>
      <c r="J18" s="9">
        <v>0.2</v>
      </c>
      <c r="K18" s="9">
        <v>0.2</v>
      </c>
      <c r="L18" s="9">
        <v>0.2</v>
      </c>
      <c r="M18" s="9">
        <v>0.2</v>
      </c>
      <c r="N18" s="9">
        <v>0.2</v>
      </c>
      <c r="O18" s="9">
        <v>0.2</v>
      </c>
    </row>
    <row r="19" spans="2:17" x14ac:dyDescent="0.25">
      <c r="B19" s="21" t="s">
        <v>434</v>
      </c>
      <c r="C19" s="116">
        <f t="array" ref="C19">INDEX(J$5:W$29,(ROW()-ROW(C$5)+1),MATCH(1,($C$2=J$2:W$2)*($C$3=J$3:W$3),0))</f>
        <v>2000</v>
      </c>
      <c r="J19" s="3">
        <v>1000</v>
      </c>
      <c r="K19" s="3">
        <v>1000</v>
      </c>
      <c r="L19" s="3">
        <v>2000</v>
      </c>
      <c r="M19" s="3">
        <v>2000</v>
      </c>
      <c r="N19" s="204">
        <v>2000</v>
      </c>
      <c r="O19" s="204">
        <v>2000</v>
      </c>
    </row>
    <row r="20" spans="2:17" x14ac:dyDescent="0.25">
      <c r="B20" s="21" t="s">
        <v>435</v>
      </c>
      <c r="C20" s="116">
        <f t="array" ref="C20">INDEX(J$5:W$29,(ROW()-ROW(C$5)+1),MATCH(1,($C$2=J$2:W$2)*($C$3=J$3:W$3),0))</f>
        <v>400000</v>
      </c>
      <c r="J20" s="3">
        <v>75000</v>
      </c>
      <c r="K20" s="3">
        <v>110000</v>
      </c>
      <c r="L20" s="3">
        <v>200000</v>
      </c>
      <c r="M20" s="3">
        <v>400000</v>
      </c>
      <c r="N20" s="204">
        <v>200000</v>
      </c>
      <c r="O20" s="204">
        <v>400000</v>
      </c>
    </row>
    <row r="21" spans="2:17" x14ac:dyDescent="0.25">
      <c r="B21" s="21" t="s">
        <v>436</v>
      </c>
      <c r="C21" s="104">
        <f t="array" ref="C21">INDEX(J$5:W$29,(ROW()-ROW(C$5)+1),MATCH(1,($C$2=J$2:W$2)*($C$3=J$3:W$3),0))</f>
        <v>0.05</v>
      </c>
      <c r="J21" s="9">
        <v>0.05</v>
      </c>
      <c r="K21" s="9">
        <v>0.05</v>
      </c>
      <c r="L21" s="9">
        <v>0.05</v>
      </c>
      <c r="M21" s="9">
        <v>0.05</v>
      </c>
      <c r="N21" s="9">
        <v>0.05</v>
      </c>
      <c r="O21" s="9">
        <v>0.05</v>
      </c>
    </row>
    <row r="22" spans="2:17" x14ac:dyDescent="0.25">
      <c r="B22" s="21" t="s">
        <v>405</v>
      </c>
      <c r="C22" s="103">
        <f t="array" ref="C22">INDEX(J$5:W$29,(ROW()-ROW(C$5)+1),MATCH(1,($C$2=J$2:W$2)*($C$3=J$3:W$3),0))</f>
        <v>10000</v>
      </c>
      <c r="J22" s="3">
        <v>9999999</v>
      </c>
      <c r="K22" s="3">
        <v>9999999</v>
      </c>
      <c r="L22" s="3">
        <v>10000</v>
      </c>
      <c r="M22" s="3">
        <v>10000</v>
      </c>
      <c r="N22" s="3">
        <v>10000</v>
      </c>
      <c r="O22" s="3">
        <v>10000</v>
      </c>
    </row>
    <row r="23" spans="2:17" x14ac:dyDescent="0.25">
      <c r="B23" s="21" t="s">
        <v>33</v>
      </c>
      <c r="C23" s="103">
        <f t="array" ref="C23">INDEX(J$5:W$29,(ROW()-ROW(C$5)+1),MATCH(1,($C$2=J$2:W$2)*($C$3=J$3:W$3),0))</f>
        <v>18500</v>
      </c>
      <c r="J23" s="3">
        <v>18000</v>
      </c>
      <c r="K23" s="3">
        <v>18000</v>
      </c>
      <c r="L23" s="3">
        <v>18500</v>
      </c>
      <c r="M23" s="3">
        <v>18500</v>
      </c>
      <c r="N23" s="3">
        <v>19000</v>
      </c>
      <c r="O23" s="3">
        <v>19000</v>
      </c>
    </row>
    <row r="24" spans="2:17" x14ac:dyDescent="0.25">
      <c r="B24" s="21" t="s">
        <v>68</v>
      </c>
      <c r="C24" s="103">
        <f t="array" ref="C24">INDEX(J$5:W$29,(ROW()-ROW(C$5)+1),MATCH(1,($C$2=J$2:W$2)*($C$3=J$3:W$3),0))</f>
        <v>25000</v>
      </c>
      <c r="E24" t="s">
        <v>392</v>
      </c>
      <c r="J24" s="3">
        <v>25000</v>
      </c>
      <c r="K24" s="3">
        <v>25000</v>
      </c>
      <c r="L24" s="3">
        <v>25000</v>
      </c>
      <c r="M24" s="3">
        <v>25000</v>
      </c>
      <c r="N24" s="3">
        <v>25000</v>
      </c>
      <c r="O24" s="3">
        <v>25000</v>
      </c>
    </row>
    <row r="25" spans="2:17" x14ac:dyDescent="0.25">
      <c r="B25" s="21" t="s">
        <v>491</v>
      </c>
      <c r="C25" s="224">
        <f t="array" ref="C25">INDEX(J$5:W$29,(ROW()-ROW(C$5)+1),MATCH(1,($C$2=J$2:W$2)*($C$3=J$3:W$3),0))</f>
        <v>0</v>
      </c>
      <c r="J25" s="223">
        <v>1</v>
      </c>
      <c r="K25" s="223">
        <v>2</v>
      </c>
      <c r="L25" s="223">
        <v>0</v>
      </c>
      <c r="M25" s="223">
        <v>0</v>
      </c>
      <c r="N25" s="223">
        <v>0</v>
      </c>
      <c r="O25" s="223">
        <v>0</v>
      </c>
      <c r="Q25" t="s">
        <v>490</v>
      </c>
    </row>
    <row r="26" spans="2:17" x14ac:dyDescent="0.25">
      <c r="B26" s="21" t="s">
        <v>492</v>
      </c>
      <c r="C26" s="103">
        <f t="array" ref="C26">INDEX(J$5:W$29,(ROW()-ROW(C$5)+1),MATCH(1,($C$2=J$2:W$2)*($C$3=J$3:W$3),0))</f>
        <v>0</v>
      </c>
      <c r="J26" s="8">
        <v>261500</v>
      </c>
      <c r="K26" s="8">
        <v>313800</v>
      </c>
      <c r="L26" s="8">
        <v>0</v>
      </c>
      <c r="M26" s="8">
        <v>0</v>
      </c>
      <c r="N26" s="8">
        <v>0</v>
      </c>
      <c r="O26" s="8">
        <v>0</v>
      </c>
      <c r="Q26" s="99" t="s">
        <v>552</v>
      </c>
    </row>
    <row r="27" spans="2:17" x14ac:dyDescent="0.25">
      <c r="B27" s="21" t="s">
        <v>493</v>
      </c>
      <c r="C27" s="103">
        <f t="array" ref="C27">INDEX(J$5:W$29,(ROW()-ROW(C$5)+1),MATCH(1,($C$2=J$2:W$2)*($C$3=J$3:W$3),0))</f>
        <v>0</v>
      </c>
      <c r="J27" s="8">
        <v>122500</v>
      </c>
      <c r="K27" s="8">
        <v>122500</v>
      </c>
      <c r="L27" s="8">
        <v>0</v>
      </c>
      <c r="M27" s="8">
        <v>0</v>
      </c>
      <c r="N27" s="8">
        <v>0</v>
      </c>
      <c r="O27" s="8">
        <v>0</v>
      </c>
    </row>
    <row r="28" spans="2:17" x14ac:dyDescent="0.25">
      <c r="B28" s="21" t="s">
        <v>497</v>
      </c>
      <c r="C28" s="103">
        <f t="array" ref="C28">INDEX(J$5:W$29,(ROW()-ROW(C$5)+1),MATCH(1,($C$2=J$2:W$2)*($C$3=J$3:W$3),0))</f>
        <v>0</v>
      </c>
      <c r="J28" s="12">
        <v>4050</v>
      </c>
      <c r="K28" s="12">
        <v>4050</v>
      </c>
      <c r="L28" s="8">
        <v>0</v>
      </c>
      <c r="M28" s="8">
        <v>0</v>
      </c>
      <c r="N28" s="8">
        <v>0</v>
      </c>
      <c r="O28" s="8">
        <v>0</v>
      </c>
    </row>
    <row r="29" spans="2:17" ht="15.75" thickBot="1" x14ac:dyDescent="0.3">
      <c r="B29" s="22" t="s">
        <v>496</v>
      </c>
      <c r="C29" s="106">
        <f t="array" ref="C29">INDEX(J$5:W$29,(ROW()-ROW(C$5)+1),MATCH(1,($C$2=J$2:W$2)*($C$3=J$3:W$3),0))</f>
        <v>4150</v>
      </c>
      <c r="E29" t="s">
        <v>89</v>
      </c>
      <c r="J29" s="12">
        <v>4050</v>
      </c>
      <c r="K29" s="12">
        <v>4050</v>
      </c>
      <c r="L29" s="12">
        <v>4150</v>
      </c>
      <c r="M29" s="12">
        <v>4150</v>
      </c>
      <c r="N29" s="12">
        <v>4200</v>
      </c>
      <c r="O29" s="12">
        <v>4200</v>
      </c>
    </row>
    <row r="34" spans="2:17" ht="21" x14ac:dyDescent="0.35">
      <c r="B34" s="96" t="s">
        <v>193</v>
      </c>
      <c r="N34" s="190"/>
    </row>
    <row r="35" spans="2:17" x14ac:dyDescent="0.25">
      <c r="B35" t="s">
        <v>197</v>
      </c>
    </row>
    <row r="36" spans="2:17" x14ac:dyDescent="0.25">
      <c r="B36" s="1" t="s">
        <v>178</v>
      </c>
      <c r="C36">
        <f>Tax_Year</f>
        <v>2018</v>
      </c>
      <c r="D36" t="s">
        <v>214</v>
      </c>
      <c r="J36" s="32">
        <v>2017</v>
      </c>
      <c r="K36" s="32">
        <v>2017</v>
      </c>
      <c r="L36" s="32">
        <v>2018</v>
      </c>
      <c r="M36" s="32">
        <v>2018</v>
      </c>
      <c r="N36" s="32">
        <v>2019</v>
      </c>
      <c r="O36" s="32">
        <v>2019</v>
      </c>
    </row>
    <row r="37" spans="2:17" x14ac:dyDescent="0.25">
      <c r="B37" s="1" t="s">
        <v>249</v>
      </c>
      <c r="C37" s="24" t="str">
        <f>Summary!K3</f>
        <v>MARRIED</v>
      </c>
      <c r="J37" s="115" t="s">
        <v>172</v>
      </c>
      <c r="K37" s="115" t="s">
        <v>175</v>
      </c>
      <c r="L37" s="115" t="s">
        <v>172</v>
      </c>
      <c r="M37" s="115" t="s">
        <v>175</v>
      </c>
      <c r="N37" s="115" t="s">
        <v>172</v>
      </c>
      <c r="O37" s="115" t="s">
        <v>175</v>
      </c>
    </row>
    <row r="38" spans="2:17" ht="15.75" thickBot="1" x14ac:dyDescent="0.3"/>
    <row r="39" spans="2:17" x14ac:dyDescent="0.25">
      <c r="B39" s="20" t="s">
        <v>86</v>
      </c>
      <c r="C39" s="102">
        <f t="array" ref="C39">INDEX(J$39:W$49,(ROW()-ROW(C$39)+1),MATCH(1,($C$36=J$36:W$36)*($C$37=J$37:W$37),0))</f>
        <v>0.1023</v>
      </c>
      <c r="E39" t="s">
        <v>390</v>
      </c>
      <c r="J39" s="9">
        <v>0.1023</v>
      </c>
      <c r="K39" s="9">
        <v>0.1023</v>
      </c>
      <c r="L39" s="9">
        <v>0.1023</v>
      </c>
      <c r="M39" s="9">
        <v>0.1023</v>
      </c>
      <c r="N39" s="9">
        <v>0.1023</v>
      </c>
      <c r="O39" s="9">
        <v>0.1023</v>
      </c>
    </row>
    <row r="40" spans="2:17" x14ac:dyDescent="0.25">
      <c r="B40" s="21" t="s">
        <v>411</v>
      </c>
      <c r="C40" s="116">
        <f t="array" ref="C40">INDEX(J$39:W$49,(ROW()-ROW(C$39)+1),MATCH(1,($C$36=J$36:W$36)*($C$37=J$37:W$37),0))</f>
        <v>389013</v>
      </c>
      <c r="J40" s="3">
        <v>187203</v>
      </c>
      <c r="K40" s="3">
        <v>374411</v>
      </c>
      <c r="L40" s="3">
        <v>194504</v>
      </c>
      <c r="M40" s="3">
        <v>389013</v>
      </c>
      <c r="N40" s="204">
        <v>194504</v>
      </c>
      <c r="O40" s="204">
        <v>389013</v>
      </c>
      <c r="Q40" s="190" t="s">
        <v>388</v>
      </c>
    </row>
    <row r="41" spans="2:17" x14ac:dyDescent="0.25">
      <c r="B41" s="21" t="s">
        <v>450</v>
      </c>
      <c r="C41" s="116">
        <f t="array" ref="C41">INDEX(J$39:W$49,(ROW()-ROW(C$39)+1),MATCH(1,($C$36=J$36:W$36)*($C$37=J$37:W$37),0))</f>
        <v>389013</v>
      </c>
      <c r="J41" s="3">
        <v>187203</v>
      </c>
      <c r="K41" s="3">
        <v>374411</v>
      </c>
      <c r="L41" s="3">
        <v>194504</v>
      </c>
      <c r="M41" s="3">
        <v>389013</v>
      </c>
      <c r="N41" s="204">
        <v>194504</v>
      </c>
      <c r="O41" s="204">
        <v>389013</v>
      </c>
      <c r="Q41" s="99" t="s">
        <v>451</v>
      </c>
    </row>
    <row r="42" spans="2:17" x14ac:dyDescent="0.25">
      <c r="B42" s="21" t="s">
        <v>452</v>
      </c>
      <c r="C42" s="116">
        <f t="array" ref="C42">INDEX(J$39:W$49,(ROW()-ROW(C$39)+1),MATCH(1,($C$36=J$36:W$36)*($C$37=J$37:W$37),0))</f>
        <v>2500</v>
      </c>
      <c r="J42" s="3">
        <v>2500</v>
      </c>
      <c r="K42" s="3">
        <v>2500</v>
      </c>
      <c r="L42" s="3">
        <v>2500</v>
      </c>
      <c r="M42" s="3">
        <v>2500</v>
      </c>
      <c r="N42" s="3">
        <v>2500</v>
      </c>
      <c r="O42" s="3">
        <v>2500</v>
      </c>
      <c r="Q42" s="99" t="s">
        <v>451</v>
      </c>
    </row>
    <row r="43" spans="2:17" x14ac:dyDescent="0.25">
      <c r="B43" s="21" t="s">
        <v>453</v>
      </c>
      <c r="C43" s="116">
        <f t="array" ref="C43">INDEX(J$39:W$49,(ROW()-ROW(C$39)+1),MATCH(1,($C$36=J$36:W$36)*($C$37=J$37:W$37),0))</f>
        <v>6</v>
      </c>
      <c r="J43" s="3">
        <v>6</v>
      </c>
      <c r="K43" s="3">
        <v>6</v>
      </c>
      <c r="L43" s="3">
        <v>6</v>
      </c>
      <c r="M43" s="3">
        <v>6</v>
      </c>
      <c r="N43" s="3">
        <v>6</v>
      </c>
      <c r="O43" s="3">
        <v>6</v>
      </c>
      <c r="Q43" s="99" t="s">
        <v>451</v>
      </c>
    </row>
    <row r="44" spans="2:17" x14ac:dyDescent="0.25">
      <c r="B44" s="21" t="s">
        <v>465</v>
      </c>
      <c r="C44" s="116">
        <f t="array" ref="C44">INDEX(J$39:W$49,(ROW()-ROW(C$39)+1),MATCH(1,($C$36=J$36:W$36)*($C$37=J$37:W$37),0))</f>
        <v>367</v>
      </c>
      <c r="J44" s="3">
        <v>353</v>
      </c>
      <c r="K44" s="3">
        <v>353</v>
      </c>
      <c r="L44" s="3">
        <v>367</v>
      </c>
      <c r="M44" s="3">
        <v>367</v>
      </c>
      <c r="N44" s="3">
        <v>367</v>
      </c>
      <c r="O44" s="3">
        <v>367</v>
      </c>
      <c r="Q44" s="99"/>
    </row>
    <row r="45" spans="2:17" x14ac:dyDescent="0.25">
      <c r="B45" s="21" t="s">
        <v>467</v>
      </c>
      <c r="C45" s="224">
        <f t="array" ref="C45">INDEX(J$39:W$49,(ROW()-ROW(C$39)+1),MATCH(1,($C$36=J$36:W$36)*($C$37=J$37:W$37),0))</f>
        <v>2</v>
      </c>
      <c r="J45" s="223">
        <v>1</v>
      </c>
      <c r="K45" s="223">
        <v>2</v>
      </c>
      <c r="L45" s="223">
        <v>1</v>
      </c>
      <c r="M45" s="223">
        <v>2</v>
      </c>
      <c r="N45" s="223">
        <v>1</v>
      </c>
      <c r="O45" s="223">
        <v>2</v>
      </c>
      <c r="Q45" s="99"/>
    </row>
    <row r="46" spans="2:17" x14ac:dyDescent="0.25">
      <c r="B46" s="21" t="s">
        <v>466</v>
      </c>
      <c r="C46" s="116">
        <f t="array" ref="C46">INDEX(J$39:W$49,(ROW()-ROW(C$39)+1),MATCH(1,($C$36=J$36:W$36)*($C$37=J$37:W$37),0))</f>
        <v>118</v>
      </c>
      <c r="J46" s="3">
        <v>114</v>
      </c>
      <c r="K46" s="3">
        <v>114</v>
      </c>
      <c r="L46" s="3">
        <v>118</v>
      </c>
      <c r="M46" s="3">
        <v>118</v>
      </c>
      <c r="N46" s="3">
        <v>118</v>
      </c>
      <c r="O46" s="3">
        <v>118</v>
      </c>
      <c r="Q46" s="99"/>
    </row>
    <row r="47" spans="2:17" x14ac:dyDescent="0.25">
      <c r="B47" s="21" t="s">
        <v>61</v>
      </c>
      <c r="C47" s="105">
        <f t="array" ref="C47">INDEX(J$39:W$49,(ROW()-ROW(C$39)+1),MATCH(1,($C$36=J$36:W$36)*($C$37=J$37:W$37),0))</f>
        <v>0.01</v>
      </c>
      <c r="E47" t="s">
        <v>389</v>
      </c>
      <c r="J47" s="14">
        <v>8.9999999999999993E-3</v>
      </c>
      <c r="K47" s="14">
        <v>8.9999999999999993E-3</v>
      </c>
      <c r="L47" s="14">
        <v>0.01</v>
      </c>
      <c r="M47" s="14">
        <v>0.01</v>
      </c>
      <c r="N47" s="14">
        <v>0.01</v>
      </c>
      <c r="O47" s="14">
        <v>0.01</v>
      </c>
    </row>
    <row r="48" spans="2:17" x14ac:dyDescent="0.25">
      <c r="B48" s="21" t="s">
        <v>23</v>
      </c>
      <c r="C48" s="103">
        <f t="array" ref="C48">INDEX(J$39:W$49,(ROW()-ROW(C$39)+1),MATCH(1,($C$36=J$36:W$36)*($C$37=J$37:W$37),0))</f>
        <v>114967</v>
      </c>
      <c r="E48" t="s">
        <v>210</v>
      </c>
      <c r="J48" s="3">
        <v>110902</v>
      </c>
      <c r="K48" s="3">
        <v>110902</v>
      </c>
      <c r="L48" s="3">
        <v>114967</v>
      </c>
      <c r="M48" s="3">
        <v>114967</v>
      </c>
      <c r="N48" s="3">
        <v>118371</v>
      </c>
      <c r="O48" s="3">
        <v>118371</v>
      </c>
    </row>
    <row r="49" spans="2:15" ht="15.75" thickBot="1" x14ac:dyDescent="0.3">
      <c r="B49" s="22" t="s">
        <v>464</v>
      </c>
      <c r="C49" s="106">
        <f t="array" ref="C49">INDEX(J$39:W$49,(ROW()-ROW(C$39)+1),MATCH(1,($C$36=J$36:W$36)*($C$37=J$37:W$37),0))</f>
        <v>125.4</v>
      </c>
      <c r="E49" t="s">
        <v>144</v>
      </c>
      <c r="J49" s="12">
        <v>122.1</v>
      </c>
      <c r="K49" s="12">
        <v>122.1</v>
      </c>
      <c r="L49" s="12">
        <v>125.4</v>
      </c>
      <c r="M49" s="12">
        <v>125.4</v>
      </c>
      <c r="N49" s="12">
        <v>129.80000000000001</v>
      </c>
      <c r="O49" s="12">
        <v>129.80000000000001</v>
      </c>
    </row>
    <row r="51" spans="2:15" x14ac:dyDescent="0.25">
      <c r="E51" t="s">
        <v>196</v>
      </c>
    </row>
  </sheetData>
  <hyperlinks>
    <hyperlink ref="Q42" r:id="rId1" xr:uid="{422962AA-EFD6-4F7E-8649-BD13F8C89368}"/>
    <hyperlink ref="Q43" r:id="rId2" xr:uid="{9FB8E5BB-6F5E-4C7D-87ED-9453310D31D5}"/>
    <hyperlink ref="Q41" r:id="rId3" xr:uid="{B496F251-11F3-42F6-962C-E5D497099D75}"/>
    <hyperlink ref="Q26" r:id="rId4" xr:uid="{ED01D513-4E82-4AD0-B864-F20C9F0BB344}"/>
    <hyperlink ref="Q11" r:id="rId5" xr:uid="{54E95A19-C9E1-49BF-BE55-E1924CDA21B5}"/>
  </hyperlinks>
  <pageMargins left="0.7" right="0.7" top="0.75" bottom="0.75" header="0.3" footer="0.3"/>
  <pageSetup scale="66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9F70-F26E-4C3D-9881-4C8BED6B5B1F}">
  <dimension ref="A2:Q80"/>
  <sheetViews>
    <sheetView zoomScaleNormal="100" workbookViewId="0">
      <selection activeCell="B16" sqref="B16"/>
    </sheetView>
  </sheetViews>
  <sheetFormatPr defaultRowHeight="15" x14ac:dyDescent="0.25"/>
  <cols>
    <col min="1" max="1" width="24.28515625" customWidth="1"/>
    <col min="2" max="2" width="20.42578125" customWidth="1"/>
    <col min="3" max="3" width="3.5703125" customWidth="1"/>
    <col min="4" max="4" width="17.42578125" bestFit="1" customWidth="1"/>
    <col min="5" max="5" width="25.140625" bestFit="1" customWidth="1"/>
    <col min="6" max="6" width="4.140625" customWidth="1"/>
    <col min="7" max="7" width="18" customWidth="1"/>
    <col min="8" max="8" width="14.140625" customWidth="1"/>
    <col min="9" max="9" width="3.42578125" customWidth="1"/>
    <col min="10" max="10" width="13.5703125" customWidth="1"/>
    <col min="11" max="11" width="13.28515625" customWidth="1"/>
    <col min="12" max="12" width="3.85546875" customWidth="1"/>
    <col min="13" max="13" width="18.42578125" customWidth="1"/>
    <col min="14" max="14" width="17.42578125" bestFit="1" customWidth="1"/>
    <col min="15" max="15" width="3.42578125" customWidth="1"/>
    <col min="16" max="16" width="14.7109375" customWidth="1"/>
    <col min="17" max="17" width="13.42578125" customWidth="1"/>
    <col min="18" max="18" width="13.7109375" bestFit="1" customWidth="1"/>
    <col min="19" max="19" width="9.28515625" bestFit="1" customWidth="1"/>
  </cols>
  <sheetData>
    <row r="2" spans="1:17" ht="26.25" x14ac:dyDescent="0.4">
      <c r="A2" s="97" t="s">
        <v>179</v>
      </c>
    </row>
    <row r="3" spans="1:17" x14ac:dyDescent="0.25">
      <c r="A3" s="1" t="s">
        <v>189</v>
      </c>
    </row>
    <row r="4" spans="1:17" x14ac:dyDescent="0.25">
      <c r="A4" s="85">
        <v>2017</v>
      </c>
      <c r="B4" s="85">
        <v>2017</v>
      </c>
      <c r="D4" s="85">
        <v>2017</v>
      </c>
      <c r="E4" s="85">
        <v>2017</v>
      </c>
      <c r="G4" s="85">
        <v>2018</v>
      </c>
      <c r="H4" s="85">
        <v>2018</v>
      </c>
      <c r="J4" s="85">
        <v>2018</v>
      </c>
      <c r="K4" s="85">
        <v>2018</v>
      </c>
      <c r="M4" s="85">
        <v>2019</v>
      </c>
      <c r="N4" s="85">
        <v>2019</v>
      </c>
      <c r="P4" s="85">
        <v>2019</v>
      </c>
      <c r="Q4" s="85">
        <v>2019</v>
      </c>
    </row>
    <row r="5" spans="1:17" x14ac:dyDescent="0.25">
      <c r="A5" s="84" t="s">
        <v>172</v>
      </c>
      <c r="B5" s="84" t="s">
        <v>172</v>
      </c>
      <c r="D5" s="84" t="s">
        <v>175</v>
      </c>
      <c r="E5" s="84" t="s">
        <v>175</v>
      </c>
      <c r="G5" s="84" t="s">
        <v>172</v>
      </c>
      <c r="H5" s="84" t="s">
        <v>172</v>
      </c>
      <c r="J5" s="84" t="s">
        <v>175</v>
      </c>
      <c r="K5" s="84" t="s">
        <v>175</v>
      </c>
      <c r="M5" s="84" t="s">
        <v>172</v>
      </c>
      <c r="N5" s="84" t="s">
        <v>172</v>
      </c>
      <c r="P5" s="84" t="s">
        <v>175</v>
      </c>
      <c r="Q5" s="84" t="s">
        <v>175</v>
      </c>
    </row>
    <row r="6" spans="1:17" x14ac:dyDescent="0.25">
      <c r="A6" s="84" t="s">
        <v>173</v>
      </c>
      <c r="B6" s="84" t="s">
        <v>55</v>
      </c>
      <c r="D6" s="84" t="s">
        <v>173</v>
      </c>
      <c r="E6" s="84" t="s">
        <v>55</v>
      </c>
      <c r="G6" s="84" t="s">
        <v>173</v>
      </c>
      <c r="H6" s="84" t="s">
        <v>55</v>
      </c>
      <c r="J6" s="84" t="s">
        <v>173</v>
      </c>
      <c r="K6" s="84" t="s">
        <v>55</v>
      </c>
      <c r="M6" s="84" t="s">
        <v>173</v>
      </c>
      <c r="N6" s="84" t="s">
        <v>55</v>
      </c>
      <c r="P6" s="84" t="s">
        <v>173</v>
      </c>
      <c r="Q6" s="84" t="s">
        <v>55</v>
      </c>
    </row>
    <row r="7" spans="1:17" x14ac:dyDescent="0.25">
      <c r="A7" s="3">
        <v>999999999</v>
      </c>
      <c r="B7" s="9">
        <v>0.39600000000000002</v>
      </c>
      <c r="D7" s="3">
        <v>999999999</v>
      </c>
      <c r="E7" s="9">
        <v>0.39600000000000002</v>
      </c>
      <c r="G7" s="3">
        <v>999999999</v>
      </c>
      <c r="H7" s="9">
        <v>0.37</v>
      </c>
      <c r="J7" s="3">
        <v>999999999</v>
      </c>
      <c r="K7" s="9">
        <v>0.37</v>
      </c>
      <c r="M7" s="3">
        <v>999999999</v>
      </c>
      <c r="N7" s="13">
        <v>0.37</v>
      </c>
      <c r="P7" s="3">
        <v>999999999</v>
      </c>
      <c r="Q7" s="13">
        <v>0.37</v>
      </c>
    </row>
    <row r="8" spans="1:17" x14ac:dyDescent="0.25">
      <c r="A8" s="3">
        <v>418400</v>
      </c>
      <c r="B8" s="9">
        <v>0.35</v>
      </c>
      <c r="D8" s="3">
        <v>470000</v>
      </c>
      <c r="E8" s="9">
        <v>0.35</v>
      </c>
      <c r="G8" s="3">
        <v>500000</v>
      </c>
      <c r="H8" s="9">
        <v>0.35</v>
      </c>
      <c r="J8" s="3">
        <v>600000</v>
      </c>
      <c r="K8" s="9">
        <v>0.35</v>
      </c>
      <c r="M8" s="3">
        <v>510300</v>
      </c>
      <c r="N8" s="13">
        <v>0.35</v>
      </c>
      <c r="P8" s="3">
        <v>612350</v>
      </c>
      <c r="Q8" s="13">
        <v>0.35</v>
      </c>
    </row>
    <row r="9" spans="1:17" x14ac:dyDescent="0.25">
      <c r="A9" s="3">
        <v>416700</v>
      </c>
      <c r="B9" s="9">
        <v>0.33</v>
      </c>
      <c r="D9" s="3">
        <v>416700</v>
      </c>
      <c r="E9" s="9">
        <v>0.33</v>
      </c>
      <c r="G9" s="3">
        <v>200000</v>
      </c>
      <c r="H9" s="9">
        <v>0.32</v>
      </c>
      <c r="J9" s="3">
        <v>400000</v>
      </c>
      <c r="K9" s="9">
        <v>0.32</v>
      </c>
      <c r="M9" s="3">
        <v>204100</v>
      </c>
      <c r="N9" s="13">
        <v>0.32</v>
      </c>
      <c r="P9" s="3">
        <v>408200</v>
      </c>
      <c r="Q9" s="13">
        <v>0.32</v>
      </c>
    </row>
    <row r="10" spans="1:17" x14ac:dyDescent="0.25">
      <c r="A10" s="3">
        <v>191650</v>
      </c>
      <c r="B10" s="9">
        <v>0.28000000000000003</v>
      </c>
      <c r="D10" s="3">
        <v>233350</v>
      </c>
      <c r="E10" s="9">
        <v>0.28000000000000003</v>
      </c>
      <c r="G10" s="3">
        <v>157500</v>
      </c>
      <c r="H10" s="9">
        <v>0.24</v>
      </c>
      <c r="J10" s="3">
        <v>315000</v>
      </c>
      <c r="K10" s="9">
        <v>0.24</v>
      </c>
      <c r="M10" s="3">
        <v>160725</v>
      </c>
      <c r="N10" s="13">
        <v>0.24</v>
      </c>
      <c r="P10" s="3">
        <v>321450</v>
      </c>
      <c r="Q10" s="13">
        <v>0.24</v>
      </c>
    </row>
    <row r="11" spans="1:17" x14ac:dyDescent="0.25">
      <c r="A11" s="3">
        <v>91900</v>
      </c>
      <c r="B11" s="9">
        <v>0.25</v>
      </c>
      <c r="D11" s="3">
        <v>153100</v>
      </c>
      <c r="E11" s="9">
        <v>0.25</v>
      </c>
      <c r="G11" s="3">
        <v>82500</v>
      </c>
      <c r="H11" s="9">
        <v>0.22</v>
      </c>
      <c r="J11" s="3">
        <v>165000</v>
      </c>
      <c r="K11" s="9">
        <v>0.22</v>
      </c>
      <c r="M11" s="3">
        <v>84200</v>
      </c>
      <c r="N11" s="2">
        <v>0.22</v>
      </c>
      <c r="P11" s="3">
        <v>168400</v>
      </c>
      <c r="Q11" s="2">
        <v>0.22</v>
      </c>
    </row>
    <row r="12" spans="1:17" x14ac:dyDescent="0.25">
      <c r="A12" s="3">
        <v>37950</v>
      </c>
      <c r="B12" s="9">
        <v>0.15</v>
      </c>
      <c r="D12" s="3">
        <v>75900</v>
      </c>
      <c r="E12" s="9">
        <v>0.15</v>
      </c>
      <c r="G12" s="3">
        <v>38700</v>
      </c>
      <c r="H12" s="9">
        <v>0.12</v>
      </c>
      <c r="J12" s="3">
        <v>77400</v>
      </c>
      <c r="K12" s="9">
        <v>0.12</v>
      </c>
      <c r="M12" s="3">
        <v>39475</v>
      </c>
      <c r="N12" s="2">
        <v>0.12</v>
      </c>
      <c r="P12" s="3">
        <v>78950</v>
      </c>
      <c r="Q12" s="2">
        <v>0.12</v>
      </c>
    </row>
    <row r="13" spans="1:17" x14ac:dyDescent="0.25">
      <c r="A13" s="3">
        <v>9325</v>
      </c>
      <c r="B13" s="9">
        <v>0.1</v>
      </c>
      <c r="D13" s="3">
        <v>18650</v>
      </c>
      <c r="E13" s="9">
        <v>0.1</v>
      </c>
      <c r="G13" s="3">
        <v>9525</v>
      </c>
      <c r="H13" s="9">
        <v>0.1</v>
      </c>
      <c r="J13" s="3">
        <v>19050</v>
      </c>
      <c r="K13" s="9">
        <v>0.1</v>
      </c>
      <c r="M13" s="3">
        <v>9700</v>
      </c>
      <c r="N13" s="2">
        <v>0.1</v>
      </c>
      <c r="P13" s="3">
        <v>19400</v>
      </c>
      <c r="Q13" s="2">
        <v>0.1</v>
      </c>
    </row>
    <row r="14" spans="1:17" x14ac:dyDescent="0.25">
      <c r="A14" s="1" t="s">
        <v>202</v>
      </c>
    </row>
    <row r="15" spans="1:17" x14ac:dyDescent="0.25">
      <c r="A15" s="3">
        <v>6350</v>
      </c>
      <c r="D15" s="3">
        <v>12700</v>
      </c>
      <c r="G15" s="3">
        <v>12000</v>
      </c>
      <c r="J15" s="3">
        <v>24000</v>
      </c>
      <c r="M15" s="3">
        <v>12200</v>
      </c>
      <c r="P15" s="3">
        <v>24400</v>
      </c>
    </row>
    <row r="17" spans="1:17" x14ac:dyDescent="0.25">
      <c r="D17">
        <v>2017</v>
      </c>
      <c r="E17" t="s">
        <v>387</v>
      </c>
      <c r="G17">
        <v>2018</v>
      </c>
      <c r="H17" t="s">
        <v>188</v>
      </c>
      <c r="M17">
        <v>2019</v>
      </c>
      <c r="N17" s="99" t="s">
        <v>188</v>
      </c>
    </row>
    <row r="20" spans="1:17" ht="26.25" x14ac:dyDescent="0.4">
      <c r="A20" s="97" t="s">
        <v>216</v>
      </c>
      <c r="M20" s="190" t="s">
        <v>388</v>
      </c>
    </row>
    <row r="21" spans="1:17" x14ac:dyDescent="0.25">
      <c r="A21" s="1" t="s">
        <v>189</v>
      </c>
    </row>
    <row r="22" spans="1:17" x14ac:dyDescent="0.25">
      <c r="A22" s="85">
        <v>2017</v>
      </c>
      <c r="B22" s="85">
        <v>2017</v>
      </c>
      <c r="D22" s="85">
        <v>2017</v>
      </c>
      <c r="E22" s="85">
        <v>2017</v>
      </c>
      <c r="G22" s="85">
        <v>2018</v>
      </c>
      <c r="H22" s="85">
        <v>2018</v>
      </c>
      <c r="J22" s="85">
        <v>2018</v>
      </c>
      <c r="K22" s="85">
        <v>2018</v>
      </c>
      <c r="M22" s="85">
        <v>2019</v>
      </c>
      <c r="N22" s="85">
        <v>2019</v>
      </c>
      <c r="P22" s="85">
        <v>2019</v>
      </c>
      <c r="Q22" s="85">
        <v>2019</v>
      </c>
    </row>
    <row r="23" spans="1:17" x14ac:dyDescent="0.25">
      <c r="A23" s="84" t="s">
        <v>172</v>
      </c>
      <c r="B23" s="84" t="s">
        <v>172</v>
      </c>
      <c r="D23" s="84" t="s">
        <v>175</v>
      </c>
      <c r="E23" s="84" t="s">
        <v>175</v>
      </c>
      <c r="G23" s="84" t="s">
        <v>172</v>
      </c>
      <c r="H23" s="84" t="s">
        <v>172</v>
      </c>
      <c r="J23" s="84" t="s">
        <v>175</v>
      </c>
      <c r="K23" s="84" t="s">
        <v>175</v>
      </c>
      <c r="M23" s="84" t="s">
        <v>172</v>
      </c>
      <c r="N23" s="84" t="s">
        <v>172</v>
      </c>
      <c r="P23" s="84" t="s">
        <v>175</v>
      </c>
      <c r="Q23" s="84" t="s">
        <v>175</v>
      </c>
    </row>
    <row r="24" spans="1:17" x14ac:dyDescent="0.25">
      <c r="A24" s="84" t="s">
        <v>173</v>
      </c>
      <c r="B24" s="84" t="s">
        <v>55</v>
      </c>
      <c r="D24" s="84" t="s">
        <v>173</v>
      </c>
      <c r="E24" s="84" t="s">
        <v>55</v>
      </c>
      <c r="G24" s="84" t="s">
        <v>173</v>
      </c>
      <c r="H24" s="84" t="s">
        <v>55</v>
      </c>
      <c r="J24" s="84" t="s">
        <v>173</v>
      </c>
      <c r="K24" s="84" t="s">
        <v>55</v>
      </c>
      <c r="M24" s="84" t="s">
        <v>173</v>
      </c>
      <c r="N24" s="84" t="s">
        <v>55</v>
      </c>
      <c r="P24" s="84" t="s">
        <v>173</v>
      </c>
      <c r="Q24" s="84" t="s">
        <v>55</v>
      </c>
    </row>
    <row r="25" spans="1:17" x14ac:dyDescent="0.25">
      <c r="A25" s="3">
        <v>999999999</v>
      </c>
      <c r="B25" s="9">
        <v>0.123</v>
      </c>
      <c r="D25" s="3">
        <v>999999999</v>
      </c>
      <c r="E25" s="9">
        <v>0.123</v>
      </c>
      <c r="G25" s="3">
        <v>999999999</v>
      </c>
      <c r="H25" s="13">
        <v>0.123</v>
      </c>
      <c r="J25" s="3">
        <v>999999999</v>
      </c>
      <c r="K25" s="13">
        <v>0.123</v>
      </c>
      <c r="M25" s="3">
        <v>999999999</v>
      </c>
      <c r="N25" s="13">
        <v>0.123</v>
      </c>
      <c r="P25" s="3">
        <v>999999999</v>
      </c>
      <c r="Q25" s="13">
        <v>0.123</v>
      </c>
    </row>
    <row r="26" spans="1:17" x14ac:dyDescent="0.25">
      <c r="A26" s="3">
        <v>551473</v>
      </c>
      <c r="B26" s="9">
        <v>0.113</v>
      </c>
      <c r="D26" s="3">
        <v>1102946</v>
      </c>
      <c r="E26" s="9">
        <v>0.113</v>
      </c>
      <c r="G26" s="3">
        <v>572980</v>
      </c>
      <c r="H26" s="13">
        <v>0.113</v>
      </c>
      <c r="J26" s="3">
        <v>1145960</v>
      </c>
      <c r="K26" s="13">
        <v>0.113</v>
      </c>
      <c r="M26" s="3">
        <v>572980</v>
      </c>
      <c r="N26" s="13">
        <v>0.113</v>
      </c>
      <c r="P26" s="3">
        <v>1145960</v>
      </c>
      <c r="Q26" s="13">
        <v>0.113</v>
      </c>
    </row>
    <row r="27" spans="1:17" x14ac:dyDescent="0.25">
      <c r="A27" s="3">
        <v>330884</v>
      </c>
      <c r="B27" s="9">
        <v>0.10299999999999999</v>
      </c>
      <c r="D27" s="3">
        <v>661768</v>
      </c>
      <c r="E27" s="9">
        <v>0.10299999999999999</v>
      </c>
      <c r="G27" s="3">
        <v>343788</v>
      </c>
      <c r="H27" s="13">
        <v>0.10299999999999999</v>
      </c>
      <c r="J27" s="3">
        <v>687576</v>
      </c>
      <c r="K27" s="13">
        <v>0.10299999999999999</v>
      </c>
      <c r="M27" s="3">
        <v>343788</v>
      </c>
      <c r="N27" s="13">
        <v>0.10299999999999999</v>
      </c>
      <c r="P27" s="3">
        <v>687576</v>
      </c>
      <c r="Q27" s="13">
        <v>0.10299999999999999</v>
      </c>
    </row>
    <row r="28" spans="1:17" x14ac:dyDescent="0.25">
      <c r="A28" s="3">
        <v>275738</v>
      </c>
      <c r="B28" s="9">
        <v>9.2999999999999999E-2</v>
      </c>
      <c r="D28" s="3">
        <v>551476</v>
      </c>
      <c r="E28" s="9">
        <v>9.2999999999999999E-2</v>
      </c>
      <c r="G28" s="3">
        <v>286492</v>
      </c>
      <c r="H28" s="13">
        <v>9.2999999999999999E-2</v>
      </c>
      <c r="J28" s="3">
        <v>572984</v>
      </c>
      <c r="K28" s="13">
        <v>9.2999999999999999E-2</v>
      </c>
      <c r="M28" s="3">
        <v>286492</v>
      </c>
      <c r="N28" s="13">
        <v>9.2999999999999999E-2</v>
      </c>
      <c r="P28" s="3">
        <v>572984</v>
      </c>
      <c r="Q28" s="13">
        <v>9.2999999999999999E-2</v>
      </c>
    </row>
    <row r="29" spans="1:17" x14ac:dyDescent="0.25">
      <c r="A29" s="3">
        <v>53980</v>
      </c>
      <c r="B29" s="9">
        <v>0.08</v>
      </c>
      <c r="D29" s="3">
        <v>107960</v>
      </c>
      <c r="E29" s="9">
        <v>0.08</v>
      </c>
      <c r="G29" s="3">
        <v>56085</v>
      </c>
      <c r="H29" s="13">
        <v>0.08</v>
      </c>
      <c r="J29" s="3">
        <v>112170</v>
      </c>
      <c r="K29" s="13">
        <v>0.08</v>
      </c>
      <c r="M29" s="3">
        <v>56085</v>
      </c>
      <c r="N29" s="13">
        <v>0.08</v>
      </c>
      <c r="P29" s="3">
        <v>112170</v>
      </c>
      <c r="Q29" s="13">
        <v>0.08</v>
      </c>
    </row>
    <row r="30" spans="1:17" x14ac:dyDescent="0.25">
      <c r="A30" s="3">
        <v>42711</v>
      </c>
      <c r="B30" s="9">
        <v>0.06</v>
      </c>
      <c r="D30" s="3">
        <v>85422</v>
      </c>
      <c r="E30" s="9">
        <v>0.06</v>
      </c>
      <c r="G30" s="3">
        <v>44377</v>
      </c>
      <c r="H30" s="13">
        <v>0.06</v>
      </c>
      <c r="J30" s="3">
        <v>88754</v>
      </c>
      <c r="K30" s="13">
        <v>0.06</v>
      </c>
      <c r="M30" s="3">
        <v>44377</v>
      </c>
      <c r="N30" s="13">
        <v>0.06</v>
      </c>
      <c r="P30" s="3">
        <v>88754</v>
      </c>
      <c r="Q30" s="13">
        <v>0.06</v>
      </c>
    </row>
    <row r="31" spans="1:17" x14ac:dyDescent="0.25">
      <c r="A31" s="3">
        <v>30769</v>
      </c>
      <c r="B31" s="9">
        <v>0.04</v>
      </c>
      <c r="D31" s="3">
        <v>61538</v>
      </c>
      <c r="E31" s="9">
        <v>0.04</v>
      </c>
      <c r="G31" s="3">
        <v>31969</v>
      </c>
      <c r="H31" s="2">
        <v>0.04</v>
      </c>
      <c r="J31" s="3">
        <v>63938</v>
      </c>
      <c r="K31" s="2">
        <v>0.04</v>
      </c>
      <c r="M31" s="3">
        <v>31969</v>
      </c>
      <c r="N31" s="2">
        <v>0.04</v>
      </c>
      <c r="P31" s="3">
        <v>63938</v>
      </c>
      <c r="Q31" s="2">
        <v>0.04</v>
      </c>
    </row>
    <row r="32" spans="1:17" x14ac:dyDescent="0.25">
      <c r="A32" s="3">
        <v>19495</v>
      </c>
      <c r="B32" s="9">
        <v>0.02</v>
      </c>
      <c r="D32" s="3">
        <v>38990</v>
      </c>
      <c r="E32" s="9">
        <v>0.02</v>
      </c>
      <c r="G32" s="3">
        <v>20255</v>
      </c>
      <c r="H32" s="2">
        <v>0.02</v>
      </c>
      <c r="J32" s="3">
        <v>40510</v>
      </c>
      <c r="K32" s="2">
        <v>0.02</v>
      </c>
      <c r="M32" s="3">
        <v>20255</v>
      </c>
      <c r="N32" s="2">
        <v>0.02</v>
      </c>
      <c r="P32" s="3">
        <v>40510</v>
      </c>
      <c r="Q32" s="2">
        <v>0.02</v>
      </c>
    </row>
    <row r="33" spans="1:17" x14ac:dyDescent="0.25">
      <c r="A33" s="3">
        <v>8223</v>
      </c>
      <c r="B33" s="9">
        <v>0.01</v>
      </c>
      <c r="D33" s="3">
        <v>16446</v>
      </c>
      <c r="E33" s="9">
        <v>0.01</v>
      </c>
      <c r="G33" s="3">
        <v>8544</v>
      </c>
      <c r="H33" s="2">
        <v>0.01</v>
      </c>
      <c r="J33" s="3">
        <v>17088</v>
      </c>
      <c r="K33" s="2">
        <v>0.01</v>
      </c>
      <c r="M33" s="3">
        <v>8544</v>
      </c>
      <c r="N33" s="2">
        <v>0.01</v>
      </c>
      <c r="P33" s="3">
        <v>17088</v>
      </c>
      <c r="Q33" s="2">
        <v>0.01</v>
      </c>
    </row>
    <row r="34" spans="1:17" x14ac:dyDescent="0.25">
      <c r="A34" s="1" t="s">
        <v>202</v>
      </c>
    </row>
    <row r="35" spans="1:17" x14ac:dyDescent="0.25">
      <c r="A35" s="3">
        <v>4236</v>
      </c>
      <c r="D35" s="3">
        <v>8472</v>
      </c>
      <c r="G35" s="3">
        <v>4401</v>
      </c>
      <c r="J35" s="3">
        <v>8802</v>
      </c>
      <c r="M35" s="3">
        <v>4401</v>
      </c>
      <c r="P35" s="3">
        <v>8802</v>
      </c>
    </row>
    <row r="36" spans="1:17" x14ac:dyDescent="0.25">
      <c r="D36" t="s">
        <v>386</v>
      </c>
      <c r="M36" t="s">
        <v>386</v>
      </c>
    </row>
    <row r="38" spans="1:17" x14ac:dyDescent="0.25">
      <c r="A38" t="s">
        <v>171</v>
      </c>
      <c r="B38" s="4"/>
    </row>
    <row r="39" spans="1:17" x14ac:dyDescent="0.25">
      <c r="A39" t="s">
        <v>170</v>
      </c>
    </row>
    <row r="40" spans="1:17" x14ac:dyDescent="0.25">
      <c r="A40">
        <v>2018</v>
      </c>
      <c r="B40" s="99" t="s">
        <v>191</v>
      </c>
      <c r="G40">
        <v>2019</v>
      </c>
    </row>
    <row r="41" spans="1:17" x14ac:dyDescent="0.25">
      <c r="G41" s="99"/>
    </row>
    <row r="42" spans="1:17" x14ac:dyDescent="0.25">
      <c r="G42" s="99"/>
    </row>
    <row r="43" spans="1:17" ht="31.5" x14ac:dyDescent="0.5">
      <c r="F43" s="98"/>
    </row>
    <row r="80" spans="6:7" x14ac:dyDescent="0.25">
      <c r="F80" s="15"/>
      <c r="G80" s="4"/>
    </row>
  </sheetData>
  <hyperlinks>
    <hyperlink ref="B40" r:id="rId1" xr:uid="{04A705FA-5C8F-48A0-8780-B5FE582407E3}"/>
  </hyperlinks>
  <pageMargins left="0.7" right="0.7" top="0.75" bottom="0.75" header="0.3" footer="0.3"/>
  <pageSetup scale="5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5BC8-CE9A-4152-A8EF-D6BEB1515990}">
  <dimension ref="A2:Q43"/>
  <sheetViews>
    <sheetView zoomScale="85" zoomScaleNormal="85" workbookViewId="0">
      <selection activeCell="H14" sqref="H14"/>
    </sheetView>
  </sheetViews>
  <sheetFormatPr defaultRowHeight="15" x14ac:dyDescent="0.25"/>
  <cols>
    <col min="1" max="1" width="14.7109375" customWidth="1"/>
    <col min="2" max="2" width="16.28515625" bestFit="1" customWidth="1"/>
    <col min="3" max="3" width="4" customWidth="1"/>
    <col min="4" max="4" width="17.42578125" bestFit="1" customWidth="1"/>
    <col min="6" max="6" width="3.7109375" customWidth="1"/>
    <col min="7" max="7" width="17.7109375" customWidth="1"/>
    <col min="9" max="9" width="3.7109375" customWidth="1"/>
    <col min="10" max="10" width="13.7109375" bestFit="1" customWidth="1"/>
    <col min="11" max="11" width="9.28515625" bestFit="1" customWidth="1"/>
    <col min="12" max="12" width="3" customWidth="1"/>
    <col min="13" max="13" width="16" customWidth="1"/>
    <col min="14" max="14" width="15.42578125" customWidth="1"/>
    <col min="15" max="15" width="2.85546875" customWidth="1"/>
    <col min="16" max="16" width="19.140625" customWidth="1"/>
    <col min="17" max="17" width="16.7109375" customWidth="1"/>
    <col min="18" max="18" width="12.42578125" bestFit="1" customWidth="1"/>
    <col min="19" max="19" width="16" customWidth="1"/>
  </cols>
  <sheetData>
    <row r="2" spans="1:17" ht="31.5" x14ac:dyDescent="0.5">
      <c r="A2" s="98" t="s">
        <v>184</v>
      </c>
    </row>
    <row r="5" spans="1:17" x14ac:dyDescent="0.25">
      <c r="A5" s="1" t="s">
        <v>179</v>
      </c>
    </row>
    <row r="6" spans="1:17" x14ac:dyDescent="0.25">
      <c r="A6" s="1" t="s">
        <v>176</v>
      </c>
    </row>
    <row r="7" spans="1:17" x14ac:dyDescent="0.25">
      <c r="A7" s="85">
        <v>2017</v>
      </c>
      <c r="B7" s="85">
        <v>2017</v>
      </c>
      <c r="D7" s="85">
        <v>2017</v>
      </c>
      <c r="E7" s="85">
        <v>2017</v>
      </c>
      <c r="G7" s="85">
        <v>2018</v>
      </c>
      <c r="H7" s="85">
        <v>2018</v>
      </c>
      <c r="J7" s="85">
        <v>2018</v>
      </c>
      <c r="K7" s="85">
        <v>2018</v>
      </c>
      <c r="M7" s="85">
        <v>2019</v>
      </c>
      <c r="N7" s="85">
        <v>2019</v>
      </c>
      <c r="P7" s="85">
        <v>2019</v>
      </c>
      <c r="Q7" s="85">
        <v>2019</v>
      </c>
    </row>
    <row r="8" spans="1:17" x14ac:dyDescent="0.25">
      <c r="A8" s="84" t="s">
        <v>172</v>
      </c>
      <c r="B8" s="84" t="s">
        <v>172</v>
      </c>
      <c r="D8" s="84" t="s">
        <v>175</v>
      </c>
      <c r="E8" s="84" t="s">
        <v>175</v>
      </c>
      <c r="G8" s="84" t="s">
        <v>172</v>
      </c>
      <c r="H8" s="84" t="s">
        <v>172</v>
      </c>
      <c r="J8" s="84" t="s">
        <v>175</v>
      </c>
      <c r="K8" s="84" t="s">
        <v>175</v>
      </c>
      <c r="M8" s="84" t="s">
        <v>172</v>
      </c>
      <c r="N8" s="84" t="s">
        <v>172</v>
      </c>
      <c r="P8" s="84" t="s">
        <v>175</v>
      </c>
      <c r="Q8" s="84" t="s">
        <v>175</v>
      </c>
    </row>
    <row r="9" spans="1:17" x14ac:dyDescent="0.25">
      <c r="A9" s="84" t="s">
        <v>173</v>
      </c>
      <c r="B9" s="84" t="s">
        <v>55</v>
      </c>
      <c r="D9" s="84" t="s">
        <v>173</v>
      </c>
      <c r="E9" s="84" t="s">
        <v>55</v>
      </c>
      <c r="G9" s="84" t="s">
        <v>173</v>
      </c>
      <c r="H9" s="84" t="s">
        <v>55</v>
      </c>
      <c r="J9" s="84" t="s">
        <v>173</v>
      </c>
      <c r="K9" s="84" t="s">
        <v>55</v>
      </c>
      <c r="M9" s="84" t="s">
        <v>173</v>
      </c>
      <c r="N9" s="84" t="s">
        <v>55</v>
      </c>
      <c r="P9" s="84" t="s">
        <v>173</v>
      </c>
      <c r="Q9" s="84" t="s">
        <v>55</v>
      </c>
    </row>
    <row r="10" spans="1:17" x14ac:dyDescent="0.25">
      <c r="A10" s="3">
        <v>999999999</v>
      </c>
      <c r="B10" s="9">
        <v>0.39600000000000002</v>
      </c>
      <c r="D10" s="3">
        <v>999999999</v>
      </c>
      <c r="E10" s="9">
        <v>0.39600000000000002</v>
      </c>
      <c r="G10" s="3">
        <v>999999999</v>
      </c>
      <c r="H10" s="9">
        <v>0.37</v>
      </c>
      <c r="J10" s="3">
        <v>999999999</v>
      </c>
      <c r="K10" s="9">
        <v>0.37</v>
      </c>
      <c r="M10" s="3">
        <v>999999999</v>
      </c>
      <c r="N10" s="13">
        <v>0.37</v>
      </c>
      <c r="P10" s="3">
        <v>999999999</v>
      </c>
      <c r="Q10" s="13">
        <v>0.37</v>
      </c>
    </row>
    <row r="11" spans="1:17" x14ac:dyDescent="0.25">
      <c r="A11" s="3">
        <v>420700</v>
      </c>
      <c r="B11" s="9">
        <v>0.35</v>
      </c>
      <c r="D11" s="3">
        <v>479350</v>
      </c>
      <c r="E11" s="9">
        <v>0.35</v>
      </c>
      <c r="G11" s="3">
        <v>503700</v>
      </c>
      <c r="H11" s="9">
        <v>0.35</v>
      </c>
      <c r="J11" s="3">
        <v>611550</v>
      </c>
      <c r="K11" s="9">
        <v>0.35</v>
      </c>
      <c r="M11" s="3">
        <v>514100</v>
      </c>
      <c r="N11" s="13">
        <v>0.35</v>
      </c>
      <c r="P11" s="3">
        <v>624150</v>
      </c>
      <c r="Q11" s="13">
        <v>0.35</v>
      </c>
    </row>
    <row r="12" spans="1:17" x14ac:dyDescent="0.25">
      <c r="A12" s="3">
        <v>419000</v>
      </c>
      <c r="B12" s="9">
        <v>0.33</v>
      </c>
      <c r="D12" s="3">
        <v>425350</v>
      </c>
      <c r="E12" s="9">
        <v>0.33</v>
      </c>
      <c r="G12" s="3">
        <v>203700</v>
      </c>
      <c r="H12" s="9">
        <v>0.32</v>
      </c>
      <c r="J12" s="3">
        <v>411550</v>
      </c>
      <c r="K12" s="9">
        <v>0.32</v>
      </c>
      <c r="M12" s="3">
        <v>207900</v>
      </c>
      <c r="N12" s="13">
        <v>0.32</v>
      </c>
      <c r="P12" s="3">
        <v>420000</v>
      </c>
      <c r="Q12" s="13">
        <v>0.32</v>
      </c>
    </row>
    <row r="13" spans="1:17" x14ac:dyDescent="0.25">
      <c r="A13" s="3">
        <v>193950</v>
      </c>
      <c r="B13" s="9">
        <v>0.28000000000000003</v>
      </c>
      <c r="D13" s="3">
        <v>242000</v>
      </c>
      <c r="E13" s="9">
        <v>0.28000000000000003</v>
      </c>
      <c r="G13" s="3">
        <v>161200</v>
      </c>
      <c r="H13" s="9">
        <v>0.24</v>
      </c>
      <c r="J13" s="3">
        <v>326550</v>
      </c>
      <c r="K13" s="9">
        <v>0.24</v>
      </c>
      <c r="M13" s="3">
        <v>164525</v>
      </c>
      <c r="N13" s="13">
        <v>0.24</v>
      </c>
      <c r="P13" s="3">
        <v>333250</v>
      </c>
      <c r="Q13" s="13">
        <v>0.24</v>
      </c>
    </row>
    <row r="14" spans="1:17" x14ac:dyDescent="0.25">
      <c r="A14" s="3">
        <f>7850*12</f>
        <v>94200</v>
      </c>
      <c r="B14" s="9">
        <v>0.25</v>
      </c>
      <c r="D14" s="3">
        <v>161750</v>
      </c>
      <c r="E14" s="9">
        <v>0.25</v>
      </c>
      <c r="G14" s="3">
        <v>86200</v>
      </c>
      <c r="H14" s="9">
        <v>0.22</v>
      </c>
      <c r="J14" s="3">
        <v>176550</v>
      </c>
      <c r="K14" s="9">
        <v>0.22</v>
      </c>
      <c r="M14" s="3">
        <v>88000</v>
      </c>
      <c r="N14" s="2">
        <v>0.22</v>
      </c>
      <c r="P14" s="3">
        <v>180200</v>
      </c>
      <c r="Q14" s="2">
        <v>0.22</v>
      </c>
    </row>
    <row r="15" spans="1:17" x14ac:dyDescent="0.25">
      <c r="A15" s="3">
        <v>40250</v>
      </c>
      <c r="B15" s="9">
        <v>0.15</v>
      </c>
      <c r="D15" s="3">
        <v>84550</v>
      </c>
      <c r="E15" s="9">
        <v>0.15</v>
      </c>
      <c r="G15" s="3">
        <v>42400</v>
      </c>
      <c r="H15" s="9">
        <v>0.12</v>
      </c>
      <c r="J15" s="3">
        <v>88950</v>
      </c>
      <c r="K15" s="9">
        <v>0.12</v>
      </c>
      <c r="M15" s="3">
        <v>43275</v>
      </c>
      <c r="N15" s="2">
        <v>0.12</v>
      </c>
      <c r="P15" s="3">
        <v>90750</v>
      </c>
      <c r="Q15" s="2">
        <v>0.12</v>
      </c>
    </row>
    <row r="16" spans="1:17" x14ac:dyDescent="0.25">
      <c r="A16" s="3">
        <v>11625</v>
      </c>
      <c r="B16" s="9">
        <v>0.1</v>
      </c>
      <c r="D16" s="3">
        <v>27300</v>
      </c>
      <c r="E16" s="9">
        <v>0.1</v>
      </c>
      <c r="G16" s="3">
        <v>13225</v>
      </c>
      <c r="H16" s="9">
        <v>0.1</v>
      </c>
      <c r="J16" s="3">
        <v>30600</v>
      </c>
      <c r="K16" s="9">
        <v>0.1</v>
      </c>
      <c r="M16" s="3">
        <v>13500</v>
      </c>
      <c r="N16" s="2">
        <v>0.1</v>
      </c>
      <c r="P16" s="3">
        <v>31200</v>
      </c>
      <c r="Q16" s="2">
        <v>0.1</v>
      </c>
    </row>
    <row r="17" spans="1:17" x14ac:dyDescent="0.25">
      <c r="A17" s="3">
        <v>2300</v>
      </c>
      <c r="B17" s="9">
        <v>0</v>
      </c>
      <c r="D17" s="3">
        <v>8650</v>
      </c>
      <c r="E17" s="9">
        <v>0</v>
      </c>
      <c r="G17" s="3">
        <v>3700</v>
      </c>
      <c r="H17" s="9">
        <v>0</v>
      </c>
      <c r="J17" s="3">
        <v>11550</v>
      </c>
      <c r="K17" s="9">
        <v>0</v>
      </c>
      <c r="M17" s="3">
        <v>3800</v>
      </c>
      <c r="N17" s="2">
        <v>0</v>
      </c>
      <c r="P17" s="3">
        <v>11800</v>
      </c>
      <c r="Q17" s="2">
        <v>0</v>
      </c>
    </row>
    <row r="19" spans="1:17" x14ac:dyDescent="0.25">
      <c r="A19">
        <v>2017</v>
      </c>
      <c r="B19" t="s">
        <v>384</v>
      </c>
      <c r="G19">
        <v>2018</v>
      </c>
      <c r="H19" t="s">
        <v>182</v>
      </c>
      <c r="M19">
        <v>2019</v>
      </c>
      <c r="N19" s="99" t="s">
        <v>181</v>
      </c>
    </row>
    <row r="20" spans="1:17" x14ac:dyDescent="0.25">
      <c r="N20" t="s">
        <v>89</v>
      </c>
    </row>
    <row r="22" spans="1:17" ht="31.5" x14ac:dyDescent="0.5">
      <c r="A22" s="98" t="s">
        <v>183</v>
      </c>
    </row>
    <row r="23" spans="1:17" x14ac:dyDescent="0.25">
      <c r="A23" t="s">
        <v>197</v>
      </c>
    </row>
    <row r="25" spans="1:17" x14ac:dyDescent="0.25">
      <c r="A25" s="1" t="s">
        <v>180</v>
      </c>
    </row>
    <row r="26" spans="1:17" x14ac:dyDescent="0.25">
      <c r="A26" s="1" t="s">
        <v>176</v>
      </c>
    </row>
    <row r="27" spans="1:17" x14ac:dyDescent="0.25">
      <c r="A27" s="85">
        <v>2017</v>
      </c>
      <c r="B27" s="85">
        <v>2017</v>
      </c>
      <c r="D27" s="85">
        <v>2017</v>
      </c>
      <c r="E27" s="85">
        <v>2017</v>
      </c>
      <c r="G27" s="85">
        <v>2018</v>
      </c>
      <c r="H27" s="85">
        <v>2018</v>
      </c>
      <c r="J27" s="85">
        <v>2018</v>
      </c>
      <c r="K27" s="85">
        <v>2018</v>
      </c>
      <c r="M27" s="85">
        <v>2019</v>
      </c>
      <c r="N27" s="85">
        <v>2019</v>
      </c>
      <c r="P27" s="85">
        <v>2019</v>
      </c>
      <c r="Q27" s="85">
        <v>2019</v>
      </c>
    </row>
    <row r="28" spans="1:17" x14ac:dyDescent="0.25">
      <c r="A28" s="84" t="s">
        <v>172</v>
      </c>
      <c r="B28" s="84" t="s">
        <v>172</v>
      </c>
      <c r="D28" s="84" t="s">
        <v>175</v>
      </c>
      <c r="E28" s="84" t="s">
        <v>175</v>
      </c>
      <c r="G28" s="84" t="s">
        <v>172</v>
      </c>
      <c r="H28" s="84" t="s">
        <v>172</v>
      </c>
      <c r="J28" s="84" t="s">
        <v>175</v>
      </c>
      <c r="K28" s="84" t="s">
        <v>175</v>
      </c>
      <c r="M28" s="84" t="s">
        <v>172</v>
      </c>
      <c r="N28" s="84" t="s">
        <v>172</v>
      </c>
      <c r="P28" s="84" t="s">
        <v>175</v>
      </c>
      <c r="Q28" s="84" t="s">
        <v>175</v>
      </c>
    </row>
    <row r="29" spans="1:17" x14ac:dyDescent="0.25">
      <c r="A29" s="84" t="s">
        <v>173</v>
      </c>
      <c r="B29" s="84" t="s">
        <v>55</v>
      </c>
      <c r="D29" s="84" t="s">
        <v>173</v>
      </c>
      <c r="E29" s="84" t="s">
        <v>55</v>
      </c>
      <c r="G29" s="84" t="s">
        <v>173</v>
      </c>
      <c r="H29" s="84" t="s">
        <v>55</v>
      </c>
      <c r="J29" s="84" t="s">
        <v>173</v>
      </c>
      <c r="K29" s="84" t="s">
        <v>55</v>
      </c>
      <c r="M29" s="84" t="s">
        <v>173</v>
      </c>
      <c r="N29" s="84" t="s">
        <v>55</v>
      </c>
      <c r="P29" s="84" t="s">
        <v>173</v>
      </c>
      <c r="Q29" s="84" t="s">
        <v>55</v>
      </c>
    </row>
    <row r="30" spans="1:17" x14ac:dyDescent="0.25">
      <c r="A30" s="3">
        <v>999999999</v>
      </c>
      <c r="B30" s="9">
        <v>0.14630000000000001</v>
      </c>
      <c r="D30" s="3">
        <v>999999999</v>
      </c>
      <c r="E30" s="9">
        <v>0.14630000000000001</v>
      </c>
      <c r="G30" s="3">
        <v>999999999</v>
      </c>
      <c r="H30" s="9">
        <v>0.14630000000000001</v>
      </c>
      <c r="J30" s="3">
        <v>999999999</v>
      </c>
      <c r="K30" s="9">
        <v>0.14630000000000001</v>
      </c>
      <c r="M30" s="3">
        <v>999999999</v>
      </c>
      <c r="N30" s="9">
        <v>0.14630000000000001</v>
      </c>
      <c r="P30" s="3">
        <v>999999999</v>
      </c>
      <c r="Q30" s="9">
        <v>0.14630000000000001</v>
      </c>
    </row>
    <row r="31" spans="1:17" x14ac:dyDescent="0.25">
      <c r="A31" s="3">
        <v>1000000</v>
      </c>
      <c r="B31" s="9">
        <v>0.1353</v>
      </c>
      <c r="D31" s="3">
        <v>1074996</v>
      </c>
      <c r="E31" s="9">
        <v>0.1353</v>
      </c>
      <c r="G31" s="3">
        <v>1000000</v>
      </c>
      <c r="H31" s="9">
        <v>0.1353</v>
      </c>
      <c r="J31" s="3">
        <v>1102946</v>
      </c>
      <c r="K31" s="9">
        <v>0.1353</v>
      </c>
      <c r="M31" s="3">
        <v>1000000</v>
      </c>
      <c r="N31" s="9">
        <v>0.1353</v>
      </c>
      <c r="P31" s="3">
        <v>1145961</v>
      </c>
      <c r="Q31" s="9">
        <v>0.1353</v>
      </c>
    </row>
    <row r="32" spans="1:17" x14ac:dyDescent="0.25">
      <c r="A32" s="3">
        <v>537498</v>
      </c>
      <c r="B32" s="9">
        <v>0.12429999999999999</v>
      </c>
      <c r="D32" s="3">
        <v>1000000</v>
      </c>
      <c r="E32" s="9">
        <v>0.12429999999999999</v>
      </c>
      <c r="G32" s="3">
        <v>551473</v>
      </c>
      <c r="H32" s="9">
        <v>0.12429999999999999</v>
      </c>
      <c r="J32" s="3">
        <v>1000000</v>
      </c>
      <c r="K32" s="9">
        <v>0.12429999999999999</v>
      </c>
      <c r="M32" s="3">
        <v>572980</v>
      </c>
      <c r="N32" s="9">
        <v>0.12429999999999999</v>
      </c>
      <c r="P32" s="3">
        <v>1000000</v>
      </c>
      <c r="Q32" s="9">
        <v>0.12429999999999999</v>
      </c>
    </row>
    <row r="33" spans="1:17" x14ac:dyDescent="0.25">
      <c r="A33" s="3">
        <v>322499</v>
      </c>
      <c r="B33" s="9">
        <v>0.1133</v>
      </c>
      <c r="D33" s="3">
        <v>644998</v>
      </c>
      <c r="E33" s="9">
        <v>0.1133</v>
      </c>
      <c r="G33" s="3">
        <v>330884</v>
      </c>
      <c r="H33" s="9">
        <v>0.1133</v>
      </c>
      <c r="J33" s="3">
        <v>661768</v>
      </c>
      <c r="K33" s="9">
        <v>0.1133</v>
      </c>
      <c r="M33" s="3">
        <v>343788</v>
      </c>
      <c r="N33" s="9">
        <v>0.1133</v>
      </c>
      <c r="P33" s="3">
        <v>687576</v>
      </c>
      <c r="Q33" s="9">
        <v>0.1133</v>
      </c>
    </row>
    <row r="34" spans="1:17" x14ac:dyDescent="0.25">
      <c r="A34" s="3">
        <v>268750</v>
      </c>
      <c r="B34" s="9">
        <v>0.1023</v>
      </c>
      <c r="D34" s="3">
        <v>537500</v>
      </c>
      <c r="E34" s="9">
        <v>0.1023</v>
      </c>
      <c r="G34" s="3">
        <v>275738</v>
      </c>
      <c r="H34" s="9">
        <v>0.1023</v>
      </c>
      <c r="J34" s="3">
        <v>551476</v>
      </c>
      <c r="K34" s="9">
        <v>0.1023</v>
      </c>
      <c r="M34" s="3">
        <v>286492</v>
      </c>
      <c r="N34" s="9">
        <v>0.1023</v>
      </c>
      <c r="P34" s="3">
        <v>572984</v>
      </c>
      <c r="Q34" s="9">
        <v>0.1023</v>
      </c>
    </row>
    <row r="35" spans="1:17" x14ac:dyDescent="0.25">
      <c r="A35" s="3">
        <v>52612</v>
      </c>
      <c r="B35" s="9">
        <v>8.7999999999999995E-2</v>
      </c>
      <c r="D35" s="3">
        <v>105224</v>
      </c>
      <c r="E35" s="9">
        <v>8.7999999999999995E-2</v>
      </c>
      <c r="G35" s="3">
        <v>53980</v>
      </c>
      <c r="H35" s="9">
        <v>8.7999999999999995E-2</v>
      </c>
      <c r="J35" s="3">
        <v>107960</v>
      </c>
      <c r="K35" s="9">
        <v>8.7999999999999995E-2</v>
      </c>
      <c r="M35" s="3">
        <v>56085</v>
      </c>
      <c r="N35" s="9">
        <v>8.7999999999999995E-2</v>
      </c>
      <c r="P35" s="3">
        <v>112170</v>
      </c>
      <c r="Q35" s="9">
        <v>8.7999999999999995E-2</v>
      </c>
    </row>
    <row r="36" spans="1:17" x14ac:dyDescent="0.25">
      <c r="A36" s="3">
        <v>41629</v>
      </c>
      <c r="B36" s="9">
        <v>6.6000000000000003E-2</v>
      </c>
      <c r="D36" s="3">
        <v>83258</v>
      </c>
      <c r="E36" s="9">
        <v>6.6000000000000003E-2</v>
      </c>
      <c r="G36" s="3">
        <v>42711</v>
      </c>
      <c r="H36" s="9">
        <v>6.6000000000000003E-2</v>
      </c>
      <c r="J36" s="3">
        <v>85422</v>
      </c>
      <c r="K36" s="9">
        <v>6.6000000000000003E-2</v>
      </c>
      <c r="M36" s="3">
        <v>44377</v>
      </c>
      <c r="N36" s="9">
        <v>6.6000000000000003E-2</v>
      </c>
      <c r="P36" s="3">
        <v>88754</v>
      </c>
      <c r="Q36" s="9">
        <v>6.6000000000000003E-2</v>
      </c>
    </row>
    <row r="37" spans="1:17" x14ac:dyDescent="0.25">
      <c r="A37" s="3">
        <v>29989</v>
      </c>
      <c r="B37" s="9">
        <v>4.3999999999999997E-2</v>
      </c>
      <c r="D37" s="3">
        <v>59978</v>
      </c>
      <c r="E37" s="9">
        <v>4.3999999999999997E-2</v>
      </c>
      <c r="G37" s="3">
        <v>30769</v>
      </c>
      <c r="H37" s="9">
        <v>4.3999999999999997E-2</v>
      </c>
      <c r="J37" s="3">
        <v>61538</v>
      </c>
      <c r="K37" s="9">
        <v>4.3999999999999997E-2</v>
      </c>
      <c r="M37" s="3">
        <v>31969</v>
      </c>
      <c r="N37" s="9">
        <v>4.3999999999999997E-2</v>
      </c>
      <c r="P37" s="3">
        <v>63938</v>
      </c>
      <c r="Q37" s="9">
        <v>4.3999999999999997E-2</v>
      </c>
    </row>
    <row r="38" spans="1:17" x14ac:dyDescent="0.25">
      <c r="A38" s="3">
        <v>19001</v>
      </c>
      <c r="B38" s="9">
        <v>2.1999999999999999E-2</v>
      </c>
      <c r="D38" s="3">
        <v>38002</v>
      </c>
      <c r="E38" s="9">
        <v>2.1999999999999999E-2</v>
      </c>
      <c r="G38" s="3">
        <v>19495</v>
      </c>
      <c r="H38" s="9">
        <v>2.1999999999999999E-2</v>
      </c>
      <c r="J38" s="3">
        <v>38990</v>
      </c>
      <c r="K38" s="9">
        <v>2.1999999999999999E-2</v>
      </c>
      <c r="M38" s="3">
        <v>20255</v>
      </c>
      <c r="N38" s="9">
        <v>2.1999999999999999E-2</v>
      </c>
      <c r="P38" s="3">
        <v>40510</v>
      </c>
      <c r="Q38" s="9">
        <v>2.1999999999999999E-2</v>
      </c>
    </row>
    <row r="39" spans="1:17" x14ac:dyDescent="0.25">
      <c r="A39" s="3">
        <v>8015</v>
      </c>
      <c r="B39" s="9">
        <v>1.0999999999999999E-2</v>
      </c>
      <c r="D39" s="3">
        <v>16030</v>
      </c>
      <c r="E39" s="9">
        <v>1.0999999999999999E-2</v>
      </c>
      <c r="G39" s="3">
        <v>8223</v>
      </c>
      <c r="H39" s="9">
        <v>1.0999999999999999E-2</v>
      </c>
      <c r="J39" s="3">
        <v>16446</v>
      </c>
      <c r="K39" s="9">
        <v>1.0999999999999999E-2</v>
      </c>
      <c r="M39" s="3">
        <v>8544</v>
      </c>
      <c r="N39" s="9">
        <v>1.0999999999999999E-2</v>
      </c>
      <c r="P39" s="3">
        <v>17088</v>
      </c>
      <c r="Q39" s="9">
        <v>1.0999999999999999E-2</v>
      </c>
    </row>
    <row r="41" spans="1:17" x14ac:dyDescent="0.25">
      <c r="A41">
        <v>2017</v>
      </c>
      <c r="B41" t="s">
        <v>385</v>
      </c>
      <c r="G41">
        <v>2018</v>
      </c>
      <c r="H41" t="s">
        <v>101</v>
      </c>
      <c r="M41">
        <v>2019</v>
      </c>
      <c r="N41" t="s">
        <v>145</v>
      </c>
    </row>
    <row r="42" spans="1:17" x14ac:dyDescent="0.25">
      <c r="D42" s="4"/>
    </row>
    <row r="43" spans="1:17" x14ac:dyDescent="0.25">
      <c r="D43" s="4"/>
    </row>
  </sheetData>
  <hyperlinks>
    <hyperlink ref="N19" r:id="rId1" xr:uid="{E7080D2C-82A6-4F18-B5AE-27A4631F99EC}"/>
  </hyperlinks>
  <pageMargins left="0.7" right="0.7" top="0.75" bottom="0.75" header="0.3" footer="0.3"/>
  <pageSetup scale="63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8C90-193D-4DF5-9339-F5362AB5E3EF}">
  <dimension ref="A2:C18"/>
  <sheetViews>
    <sheetView zoomScaleNormal="100" workbookViewId="0">
      <selection activeCell="B14" sqref="B14"/>
    </sheetView>
  </sheetViews>
  <sheetFormatPr defaultRowHeight="15" x14ac:dyDescent="0.25"/>
  <cols>
    <col min="2" max="2" width="82.85546875" customWidth="1"/>
  </cols>
  <sheetData>
    <row r="2" spans="1:3" x14ac:dyDescent="0.25">
      <c r="A2" s="1" t="s">
        <v>200</v>
      </c>
    </row>
    <row r="3" spans="1:3" x14ac:dyDescent="0.25">
      <c r="A3" s="107">
        <v>43497</v>
      </c>
      <c r="B3" s="191" t="s">
        <v>199</v>
      </c>
    </row>
    <row r="4" spans="1:3" ht="30" x14ac:dyDescent="0.25">
      <c r="A4" s="107">
        <v>43497</v>
      </c>
      <c r="B4" s="191" t="s">
        <v>201</v>
      </c>
    </row>
    <row r="5" spans="1:3" x14ac:dyDescent="0.25">
      <c r="A5" s="107">
        <v>43497</v>
      </c>
      <c r="B5" s="191" t="s">
        <v>209</v>
      </c>
    </row>
    <row r="6" spans="1:3" ht="30" x14ac:dyDescent="0.25">
      <c r="A6" s="107">
        <v>43497</v>
      </c>
      <c r="B6" s="191" t="s">
        <v>208</v>
      </c>
    </row>
    <row r="7" spans="1:3" x14ac:dyDescent="0.25">
      <c r="A7" s="107">
        <v>43497</v>
      </c>
      <c r="B7" s="191" t="s">
        <v>335</v>
      </c>
    </row>
    <row r="8" spans="1:3" ht="30" x14ac:dyDescent="0.25">
      <c r="A8" s="107">
        <v>43497</v>
      </c>
      <c r="B8" s="191" t="s">
        <v>340</v>
      </c>
    </row>
    <row r="9" spans="1:3" ht="30" x14ac:dyDescent="0.25">
      <c r="A9" s="107">
        <v>43497</v>
      </c>
      <c r="B9" s="191" t="s">
        <v>383</v>
      </c>
      <c r="C9" t="s">
        <v>395</v>
      </c>
    </row>
    <row r="10" spans="1:3" ht="30" x14ac:dyDescent="0.25">
      <c r="A10" s="107">
        <v>43497</v>
      </c>
      <c r="B10" s="192" t="s">
        <v>399</v>
      </c>
    </row>
    <row r="11" spans="1:3" x14ac:dyDescent="0.25">
      <c r="A11" s="107">
        <v>43497</v>
      </c>
      <c r="B11" s="192" t="s">
        <v>431</v>
      </c>
    </row>
    <row r="12" spans="1:3" x14ac:dyDescent="0.25">
      <c r="A12" s="107">
        <v>43497</v>
      </c>
      <c r="B12" s="192" t="s">
        <v>449</v>
      </c>
    </row>
    <row r="13" spans="1:3" x14ac:dyDescent="0.25">
      <c r="A13" s="107">
        <v>43525</v>
      </c>
      <c r="B13" s="192" t="s">
        <v>544</v>
      </c>
    </row>
    <row r="14" spans="1:3" x14ac:dyDescent="0.25">
      <c r="B14" s="192"/>
    </row>
    <row r="15" spans="1:3" x14ac:dyDescent="0.25">
      <c r="B15" s="192"/>
    </row>
    <row r="16" spans="1:3" x14ac:dyDescent="0.25">
      <c r="B16" s="192"/>
    </row>
    <row r="17" spans="2:2" x14ac:dyDescent="0.25">
      <c r="B17" s="192"/>
    </row>
    <row r="18" spans="2:2" x14ac:dyDescent="0.25">
      <c r="B18" s="192"/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Summary</vt:lpstr>
      <vt:lpstr>Person 1</vt:lpstr>
      <vt:lpstr>Person 2</vt:lpstr>
      <vt:lpstr>Tax Laws</vt:lpstr>
      <vt:lpstr>Tax Brackets</vt:lpstr>
      <vt:lpstr>Tax Paycheck Withholdings</vt:lpstr>
      <vt:lpstr>Release Notes</vt:lpstr>
      <vt:lpstr>'Person 1'!Print_Area</vt:lpstr>
      <vt:lpstr>'Person 2'!Print_Area</vt:lpstr>
      <vt:lpstr>Summary!Print_Area</vt:lpstr>
      <vt:lpstr>'Person 1'!Print_Titles</vt:lpstr>
      <vt:lpstr>'Person 2'!Print_Titles</vt:lpstr>
      <vt:lpstr>Tax_Year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Smith</dc:creator>
  <cp:lastModifiedBy>Ryan Smith</cp:lastModifiedBy>
  <cp:lastPrinted>2019-02-23T22:29:50Z</cp:lastPrinted>
  <dcterms:created xsi:type="dcterms:W3CDTF">2019-01-31T21:56:03Z</dcterms:created>
  <dcterms:modified xsi:type="dcterms:W3CDTF">2019-05-16T00:37:32Z</dcterms:modified>
</cp:coreProperties>
</file>